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490" tabRatio="866" activeTab="0"/>
  </bookViews>
  <sheets>
    <sheet name="dagen tellen" sheetId="1" r:id="rId1"/>
    <sheet name="x %" sheetId="2" r:id="rId2"/>
    <sheet name="stapgewijs %" sheetId="3" r:id="rId3"/>
    <sheet name="RECAPITULATIE" sheetId="4" r:id="rId4"/>
    <sheet name="GROTE REC" sheetId="5" r:id="rId5"/>
    <sheet name="two €" sheetId="6" r:id="rId6"/>
    <sheet name="8%€" sheetId="7" r:id="rId7"/>
    <sheet name="8%bf" sheetId="8" r:id="rId8"/>
    <sheet name="7%€" sheetId="9" r:id="rId9"/>
    <sheet name="7%bef" sheetId="10" r:id="rId10"/>
    <sheet name="7+8%€" sheetId="11" r:id="rId11"/>
    <sheet name="7+8%bf" sheetId="12" r:id="rId12"/>
  </sheets>
  <definedNames/>
  <calcPr fullCalcOnLoad="1"/>
</workbook>
</file>

<file path=xl/sharedStrings.xml><?xml version="1.0" encoding="utf-8"?>
<sst xmlns="http://schemas.openxmlformats.org/spreadsheetml/2006/main" count="189" uniqueCount="105">
  <si>
    <t>van tot en met</t>
  </si>
  <si>
    <t>op</t>
  </si>
  <si>
    <t>van</t>
  </si>
  <si>
    <t>tot</t>
  </si>
  <si>
    <t>dagen</t>
  </si>
  <si>
    <t>7 procent gedurende</t>
  </si>
  <si>
    <t>tot en met</t>
  </si>
  <si>
    <t>PERIODE</t>
  </si>
  <si>
    <t>procenten</t>
  </si>
  <si>
    <t>x-delen</t>
  </si>
  <si>
    <t>helft</t>
  </si>
  <si>
    <t>dagdelen</t>
  </si>
  <si>
    <t>HOOFDSOM</t>
  </si>
  <si>
    <t>POSTEN</t>
  </si>
  <si>
    <t xml:space="preserve">INTRESTEN VAN TOT EN MET </t>
  </si>
  <si>
    <t xml:space="preserve">medische kosten </t>
  </si>
  <si>
    <t>two moreel</t>
  </si>
  <si>
    <t>intrest</t>
  </si>
  <si>
    <t>vervallen</t>
  </si>
  <si>
    <t xml:space="preserve">subtotaal </t>
  </si>
  <si>
    <t xml:space="preserve">OP </t>
  </si>
  <si>
    <t xml:space="preserve"> DAGEN</t>
  </si>
  <si>
    <t>intresten</t>
  </si>
  <si>
    <t>Bereken de gemiddelde datum tijdens een periode van</t>
  </si>
  <si>
    <t>van tot en met de laatste dag</t>
  </si>
  <si>
    <t>samen</t>
  </si>
  <si>
    <t>Intresten</t>
  </si>
  <si>
    <t>basisbedrag</t>
  </si>
  <si>
    <t>BEREKENING  VERVALLEN  INTRESTEN</t>
  </si>
  <si>
    <t>BASISBEDRAG</t>
  </si>
  <si>
    <t>8% OP JAARBASIS</t>
  </si>
  <si>
    <t>DE WETTELIJKE RENTEVOET VAN 8 % IS TOEPASSELIJK VANAF 1 SEPTEMBER 1996</t>
  </si>
  <si>
    <t>van 01/08/1986 tot 31/8/96 =  8%</t>
  </si>
  <si>
    <t>vanaf 01/09/1996 = 7%</t>
  </si>
  <si>
    <t>hoofdsom</t>
  </si>
  <si>
    <t>BEREKENING  VERVALLEN INTRESTEN</t>
  </si>
  <si>
    <t>,</t>
  </si>
  <si>
    <t>Hoeveel dagen, de laatste dag van de periode inbegrepen?</t>
  </si>
  <si>
    <t>ANTWOORD</t>
  </si>
  <si>
    <t xml:space="preserve">Intrest berekenen voor een periode van </t>
  </si>
  <si>
    <t>met eigen keuze van jaarlijkse rentevoet</t>
  </si>
  <si>
    <t xml:space="preserve">op een bedrag van </t>
  </si>
  <si>
    <t>vervallen rente op</t>
  </si>
  <si>
    <t>gekozen rentevoet op jaarbasis</t>
  </si>
  <si>
    <t>(zonder intrest op vervallen intresten)</t>
  </si>
  <si>
    <t>Intrest berekenen voor een periode van ….</t>
  </si>
  <si>
    <t>automatische weergave van resultaten bij oplopende intrestvoet</t>
  </si>
  <si>
    <t>%</t>
  </si>
  <si>
    <t>totaal kapitaal en alle %</t>
  </si>
  <si>
    <t>voor 100% met hospitalisatie vult 125% in</t>
  </si>
  <si>
    <t>overschrijf de blauwe teksten in de tabel,</t>
  </si>
  <si>
    <t>dit geeft een berekening van" dagdelen"</t>
  </si>
  <si>
    <t>Toelichting &amp;  werkwijze</t>
  </si>
  <si>
    <t>de antwoorden zijn in het rood weergegeven</t>
  </si>
  <si>
    <t xml:space="preserve">stel dat één dag een vergoeding zou zijn van </t>
  </si>
  <si>
    <t>te vergoeden alsdan</t>
  </si>
  <si>
    <t>(dagdelen maal eenheidsprijs)</t>
  </si>
  <si>
    <t>vul de perioden en procent van invaliditeit in</t>
  </si>
  <si>
    <t>(overeenkomstig de indicatieve tabel +25%)</t>
  </si>
  <si>
    <t xml:space="preserve">verplaatsingen </t>
  </si>
  <si>
    <t>hulp in huishouden</t>
  </si>
  <si>
    <t>orthopedisch bed</t>
  </si>
  <si>
    <t>bwo</t>
  </si>
  <si>
    <t>AANBETALING</t>
  </si>
  <si>
    <t>alle regels invullen met cijferes en dagen om fouten te vermijden desgevallend kan een rij verwijderd worden</t>
  </si>
  <si>
    <t>overschrijf de blauwe cijfers door het gewenste bedrag en de datum</t>
  </si>
  <si>
    <t xml:space="preserve">datum van vonnis invoeren in geel vak </t>
  </si>
  <si>
    <t xml:space="preserve">bedragen die in mindering komen intrikken als          </t>
  </si>
  <si>
    <t>een minteken gevolgd door het getal</t>
  </si>
  <si>
    <t>bedragen in min worden automatisch omgezet in een schrijfwijze met haakjes</t>
  </si>
  <si>
    <t xml:space="preserve">Recapitulatie </t>
  </si>
  <si>
    <t>of een nul ingevoerd bij bedrag</t>
  </si>
  <si>
    <t>hoofdsommen</t>
  </si>
  <si>
    <t>(meer gerechtelijke intresten)</t>
  </si>
  <si>
    <t>vervallen intresten op nog niet betaalde bedragen, negatieve intresten op aanbetalingen tot en met vonnisdag</t>
  </si>
  <si>
    <t xml:space="preserve">TWO </t>
  </si>
  <si>
    <t xml:space="preserve">kies een waarde voor 1 dag aan 100% in GROEN vak </t>
  </si>
  <si>
    <t>zo het 100% invaliditeit betreft</t>
  </si>
  <si>
    <t>overschrijf de blauwe gegevens, rood is het antwoord</t>
  </si>
  <si>
    <t>onmogelijke data worden geweigerd</t>
  </si>
  <si>
    <t>geeft de dag van de week</t>
  </si>
  <si>
    <t>Welke dag in de week ?</t>
  </si>
  <si>
    <t>vanaf 1/1/1900</t>
  </si>
  <si>
    <t>Er is rekening gehouden met schrikkeljaren</t>
  </si>
  <si>
    <t>euroteken wordt automatisch ingevoerd</t>
  </si>
  <si>
    <t xml:space="preserve">econ verlies </t>
  </si>
  <si>
    <t>posten mogen overschreven worden</t>
  </si>
  <si>
    <t>rood is de uitkomst)</t>
  </si>
  <si>
    <t>kapitaal en intrest samen</t>
  </si>
  <si>
    <t>=</t>
  </si>
  <si>
    <t>jaar gesteld op 365 dagen</t>
  </si>
  <si>
    <t>opleg 2</t>
  </si>
  <si>
    <t>opleg 3</t>
  </si>
  <si>
    <t>opleg 4</t>
  </si>
  <si>
    <t>opleg 5</t>
  </si>
  <si>
    <t>AANBETALING 1</t>
  </si>
  <si>
    <t>AANBETALING 3</t>
  </si>
  <si>
    <t>AANBETALING 4</t>
  </si>
  <si>
    <t>AANBETALING 2</t>
  </si>
  <si>
    <t>verlies huisvrouw</t>
  </si>
  <si>
    <t xml:space="preserve">Recapitulatie          </t>
  </si>
  <si>
    <t xml:space="preserve">aan zeven procent per jaar berekend tot en met </t>
  </si>
  <si>
    <t>Hoeveel dagen tussen?</t>
  </si>
  <si>
    <t>bedrag naar eigen keuze te voorzien</t>
  </si>
  <si>
    <t>apotheel opleg</t>
  </si>
</sst>
</file>

<file path=xl/styles.xml><?xml version="1.0" encoding="utf-8"?>
<styleSheet xmlns="http://schemas.openxmlformats.org/spreadsheetml/2006/main">
  <numFmts count="6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EF&quot;;\-#,##0\ &quot;BEF&quot;"/>
    <numFmt numFmtId="189" formatCode="#,##0\ &quot;BEF&quot;;[Red]\-#,##0\ &quot;BEF&quot;"/>
    <numFmt numFmtId="190" formatCode="#,##0.00\ &quot;BEF&quot;;\-#,##0.00\ &quot;BEF&quot;"/>
    <numFmt numFmtId="191" formatCode="#,##0.00\ &quot;BEF&quot;;[Red]\-#,##0.00\ &quot;BEF&quot;"/>
    <numFmt numFmtId="192" formatCode="_-* #,##0\ &quot;BEF&quot;_-;\-* #,##0\ &quot;BEF&quot;_-;_-* &quot;-&quot;\ &quot;BEF&quot;_-;_-@_-"/>
    <numFmt numFmtId="193" formatCode="_-* #,##0\ _B_E_F_-;\-* #,##0\ _B_E_F_-;_-* &quot;-&quot;\ _B_E_F_-;_-@_-"/>
    <numFmt numFmtId="194" formatCode="_-* #,##0.00\ &quot;BEF&quot;_-;\-* #,##0.00\ &quot;BEF&quot;_-;_-* &quot;-&quot;??\ &quot;BEF&quot;_-;_-@_-"/>
    <numFmt numFmtId="195" formatCode="_-* #,##0.00\ _B_E_F_-;\-* #,##0.00\ _B_E_F_-;_-* &quot;-&quot;??\ _B_E_F_-;_-@_-"/>
    <numFmt numFmtId="196" formatCode="#,##0\ &quot;BF&quot;;\-#,##0\ &quot;BF&quot;"/>
    <numFmt numFmtId="197" formatCode="#,##0\ &quot;BF&quot;;[Red]\-#,##0\ &quot;BF&quot;"/>
    <numFmt numFmtId="198" formatCode="#,##0.00\ &quot;BF&quot;;\-#,##0.00\ &quot;BF&quot;"/>
    <numFmt numFmtId="199" formatCode="#,##0.00\ &quot;BF&quot;;[Red]\-#,##0.00\ &quot;BF&quot;"/>
    <numFmt numFmtId="200" formatCode="_-* #,##0\ &quot;BF&quot;_-;\-* #,##0\ &quot;BF&quot;_-;_-* &quot;-&quot;\ &quot;BF&quot;_-;_-@_-"/>
    <numFmt numFmtId="201" formatCode="_-* #,##0\ _B_F_-;\-* #,##0\ _B_F_-;_-* &quot;-&quot;\ _B_F_-;_-@_-"/>
    <numFmt numFmtId="202" formatCode="_-* #,##0.00\ &quot;BF&quot;_-;\-* #,##0.00\ &quot;BF&quot;_-;_-* &quot;-&quot;??\ &quot;BF&quot;_-;_-@_-"/>
    <numFmt numFmtId="203" formatCode="_-* #,##0.00\ _B_F_-;\-* #,##0.00\ _B_F_-;_-* &quot;-&quot;??\ _B_F_-;_-@_-"/>
    <numFmt numFmtId="204" formatCode="0_ ;\-0\ "/>
    <numFmt numFmtId="205" formatCode="dd\-mm\-yy"/>
    <numFmt numFmtId="206" formatCode="dd\-mmm\-yy"/>
    <numFmt numFmtId="207" formatCode="0;[Red]0"/>
    <numFmt numFmtId="208" formatCode="#,##0\ _B_E_F;[Red]#,##0\ _B_E_F"/>
    <numFmt numFmtId="209" formatCode="0_ ;[Red]\-0\ "/>
    <numFmt numFmtId="210" formatCode="d\-m"/>
    <numFmt numFmtId="211" formatCode="&quot;€&quot;\ #,##0.00"/>
    <numFmt numFmtId="212" formatCode="0.00_);[Red]\(0.00\)"/>
    <numFmt numFmtId="213" formatCode="[$-813]dddd\ d\ mmmm\ yyyy"/>
    <numFmt numFmtId="214" formatCode="[$BEF]\ #,##0"/>
    <numFmt numFmtId="215" formatCode="[$BEF]\ #,##0.00"/>
    <numFmt numFmtId="216" formatCode="_([$BEF]\ * #,##0_);_([$BEF]\ * \(#,##0\);_([$BEF]\ * &quot;-&quot;_);_(@_)"/>
    <numFmt numFmtId="217" formatCode="0.0000"/>
    <numFmt numFmtId="218" formatCode="_(&quot;€&quot;\ * #,##0.0000_);_(&quot;€&quot;\ * \(#,##0.0000\);_(&quot;€&quot;\ * &quot;-&quot;????_);_(@_)"/>
    <numFmt numFmtId="219" formatCode="[$-413]dddd\ d\ mmmm\ yyyy"/>
    <numFmt numFmtId="220" formatCode="[$-413]dd/mmm/yy;@"/>
    <numFmt numFmtId="221" formatCode="[$-F800]dddd\,\ mmmm\ dd\,\ yyyy"/>
    <numFmt numFmtId="222" formatCode="mmm/yyyy"/>
  </numFmts>
  <fonts count="8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56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48"/>
      <name val="Arial"/>
      <family val="2"/>
    </font>
    <font>
      <sz val="8"/>
      <color indexed="45"/>
      <name val="Arial"/>
      <family val="0"/>
    </font>
    <font>
      <b/>
      <sz val="8"/>
      <name val="Arial"/>
      <family val="2"/>
    </font>
    <font>
      <sz val="10"/>
      <color indexed="48"/>
      <name val="Arial"/>
      <family val="0"/>
    </font>
    <font>
      <b/>
      <sz val="12"/>
      <color indexed="48"/>
      <name val="Arial"/>
      <family val="2"/>
    </font>
    <font>
      <b/>
      <sz val="9"/>
      <color indexed="46"/>
      <name val="Arial"/>
      <family val="2"/>
    </font>
    <font>
      <b/>
      <sz val="11"/>
      <color indexed="48"/>
      <name val="Arial"/>
      <family val="2"/>
    </font>
    <font>
      <sz val="10"/>
      <color indexed="10"/>
      <name val="Arial"/>
      <family val="0"/>
    </font>
    <font>
      <b/>
      <sz val="11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1"/>
      <color indexed="12"/>
      <name val="Arial"/>
      <family val="0"/>
    </font>
    <font>
      <sz val="10"/>
      <name val="Arial Unicode MS"/>
      <family val="2"/>
    </font>
    <font>
      <b/>
      <sz val="10"/>
      <name val="Arial Unicode MS"/>
      <family val="2"/>
    </font>
    <font>
      <sz val="10"/>
      <color indexed="13"/>
      <name val="Arial Unicode MS"/>
      <family val="2"/>
    </font>
    <font>
      <b/>
      <sz val="10"/>
      <color indexed="12"/>
      <name val="Arial Unicode MS"/>
      <family val="2"/>
    </font>
    <font>
      <sz val="10"/>
      <color indexed="12"/>
      <name val="Arial Unicode MS"/>
      <family val="2"/>
    </font>
    <font>
      <b/>
      <sz val="11"/>
      <color indexed="10"/>
      <name val="Arial Unicode MS"/>
      <family val="2"/>
    </font>
    <font>
      <sz val="10"/>
      <color indexed="53"/>
      <name val="Arial Unicode MS"/>
      <family val="2"/>
    </font>
    <font>
      <b/>
      <sz val="14"/>
      <color indexed="12"/>
      <name val="Arial Unicode MS"/>
      <family val="2"/>
    </font>
    <font>
      <b/>
      <sz val="10"/>
      <color indexed="52"/>
      <name val="Arial Unicode MS"/>
      <family val="2"/>
    </font>
    <font>
      <b/>
      <sz val="10"/>
      <color indexed="10"/>
      <name val="Arial Unicode MS"/>
      <family val="2"/>
    </font>
    <font>
      <b/>
      <sz val="9"/>
      <color indexed="10"/>
      <name val="Arial"/>
      <family val="0"/>
    </font>
    <font>
      <sz val="9"/>
      <color indexed="48"/>
      <name val="Arial"/>
      <family val="0"/>
    </font>
    <font>
      <b/>
      <sz val="9"/>
      <color indexed="48"/>
      <name val="Arial"/>
      <family val="0"/>
    </font>
    <font>
      <sz val="8"/>
      <color indexed="10"/>
      <name val="Arial"/>
      <family val="0"/>
    </font>
    <font>
      <b/>
      <sz val="18"/>
      <name val="Arial"/>
      <family val="2"/>
    </font>
    <font>
      <i/>
      <sz val="14"/>
      <name val="Arial"/>
      <family val="2"/>
    </font>
    <font>
      <b/>
      <sz val="10"/>
      <color indexed="4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10"/>
      <name val="Arial"/>
      <family val="2"/>
    </font>
    <font>
      <b/>
      <sz val="11"/>
      <color indexed="50"/>
      <name val="Arial"/>
      <family val="2"/>
    </font>
    <font>
      <sz val="10"/>
      <color indexed="50"/>
      <name val="Arial"/>
      <family val="2"/>
    </font>
    <font>
      <i/>
      <sz val="9"/>
      <name val="Arial"/>
      <family val="2"/>
    </font>
    <font>
      <sz val="11"/>
      <color indexed="18"/>
      <name val="Arial"/>
      <family val="2"/>
    </font>
    <font>
      <sz val="11"/>
      <color indexed="10"/>
      <name val="Arial"/>
      <family val="2"/>
    </font>
    <font>
      <sz val="1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186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75" fillId="29" borderId="1" applyNumberFormat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0" fillId="31" borderId="7" applyNumberFormat="0" applyFont="0" applyAlignment="0" applyProtection="0"/>
    <xf numFmtId="0" fontId="80" fillId="32" borderId="0" applyNumberFormat="0" applyBorder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8" applyNumberFormat="0" applyFill="0" applyAlignment="0" applyProtection="0"/>
    <xf numFmtId="0" fontId="83" fillId="26" borderId="9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200" fontId="1" fillId="0" borderId="0" xfId="0" applyNumberFormat="1" applyFont="1" applyFill="1" applyAlignment="1">
      <alignment/>
    </xf>
    <xf numFmtId="200" fontId="4" fillId="0" borderId="0" xfId="0" applyNumberFormat="1" applyFont="1" applyFill="1" applyAlignment="1">
      <alignment/>
    </xf>
    <xf numFmtId="200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1" fontId="4" fillId="0" borderId="0" xfId="0" applyNumberFormat="1" applyFont="1" applyFill="1" applyAlignment="1">
      <alignment/>
    </xf>
    <xf numFmtId="1" fontId="4" fillId="0" borderId="10" xfId="0" applyNumberFormat="1" applyFont="1" applyFill="1" applyBorder="1" applyAlignment="1">
      <alignment/>
    </xf>
    <xf numFmtId="1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200" fontId="0" fillId="0" borderId="0" xfId="0" applyNumberFormat="1" applyFill="1" applyBorder="1" applyAlignment="1">
      <alignment/>
    </xf>
    <xf numFmtId="1" fontId="5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 horizontal="right"/>
    </xf>
    <xf numFmtId="2" fontId="5" fillId="0" borderId="0" xfId="0" applyNumberFormat="1" applyFont="1" applyFill="1" applyAlignment="1">
      <alignment/>
    </xf>
    <xf numFmtId="193" fontId="0" fillId="0" borderId="0" xfId="0" applyNumberFormat="1" applyAlignment="1">
      <alignment/>
    </xf>
    <xf numFmtId="14" fontId="11" fillId="0" borderId="0" xfId="0" applyNumberFormat="1" applyFont="1" applyFill="1" applyAlignment="1">
      <alignment/>
    </xf>
    <xf numFmtId="0" fontId="0" fillId="0" borderId="11" xfId="0" applyBorder="1" applyAlignment="1">
      <alignment horizontal="right"/>
    </xf>
    <xf numFmtId="192" fontId="12" fillId="0" borderId="11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193" fontId="0" fillId="0" borderId="0" xfId="0" applyNumberFormat="1" applyAlignment="1">
      <alignment horizontal="center"/>
    </xf>
    <xf numFmtId="0" fontId="13" fillId="0" borderId="0" xfId="0" applyFont="1" applyAlignment="1">
      <alignment/>
    </xf>
    <xf numFmtId="14" fontId="14" fillId="0" borderId="0" xfId="0" applyNumberFormat="1" applyFont="1" applyFill="1" applyAlignment="1">
      <alignment/>
    </xf>
    <xf numFmtId="192" fontId="10" fillId="0" borderId="11" xfId="0" applyNumberFormat="1" applyFont="1" applyBorder="1" applyAlignment="1">
      <alignment horizontal="right"/>
    </xf>
    <xf numFmtId="192" fontId="11" fillId="0" borderId="0" xfId="0" applyNumberFormat="1" applyFont="1" applyAlignment="1">
      <alignment/>
    </xf>
    <xf numFmtId="192" fontId="10" fillId="0" borderId="11" xfId="0" applyNumberFormat="1" applyFont="1" applyBorder="1" applyAlignment="1">
      <alignment/>
    </xf>
    <xf numFmtId="4" fontId="0" fillId="0" borderId="0" xfId="0" applyNumberFormat="1" applyAlignment="1">
      <alignment/>
    </xf>
    <xf numFmtId="211" fontId="10" fillId="0" borderId="11" xfId="0" applyNumberFormat="1" applyFont="1" applyBorder="1" applyAlignment="1">
      <alignment horizontal="right"/>
    </xf>
    <xf numFmtId="211" fontId="15" fillId="0" borderId="11" xfId="0" applyNumberFormat="1" applyFont="1" applyBorder="1" applyAlignment="1">
      <alignment horizontal="right"/>
    </xf>
    <xf numFmtId="211" fontId="10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16" fillId="0" borderId="0" xfId="0" applyFont="1" applyAlignment="1">
      <alignment/>
    </xf>
    <xf numFmtId="0" fontId="4" fillId="0" borderId="0" xfId="0" applyFont="1" applyAlignment="1">
      <alignment/>
    </xf>
    <xf numFmtId="193" fontId="4" fillId="0" borderId="0" xfId="0" applyNumberFormat="1" applyFont="1" applyAlignment="1">
      <alignment/>
    </xf>
    <xf numFmtId="1" fontId="18" fillId="0" borderId="0" xfId="0" applyNumberFormat="1" applyFont="1" applyFill="1" applyAlignment="1">
      <alignment/>
    </xf>
    <xf numFmtId="1" fontId="17" fillId="0" borderId="0" xfId="0" applyNumberFormat="1" applyFont="1" applyFill="1" applyAlignment="1">
      <alignment/>
    </xf>
    <xf numFmtId="200" fontId="15" fillId="0" borderId="12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200" fontId="10" fillId="0" borderId="0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193" fontId="0" fillId="0" borderId="0" xfId="0" applyNumberFormat="1" applyBorder="1" applyAlignment="1">
      <alignment/>
    </xf>
    <xf numFmtId="0" fontId="20" fillId="0" borderId="0" xfId="0" applyFont="1" applyFill="1" applyAlignment="1">
      <alignment/>
    </xf>
    <xf numFmtId="214" fontId="20" fillId="0" borderId="0" xfId="0" applyNumberFormat="1" applyFont="1" applyFill="1" applyAlignment="1">
      <alignment/>
    </xf>
    <xf numFmtId="14" fontId="2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200" fontId="10" fillId="0" borderId="13" xfId="0" applyNumberFormat="1" applyFont="1" applyBorder="1" applyAlignment="1">
      <alignment/>
    </xf>
    <xf numFmtId="192" fontId="10" fillId="0" borderId="0" xfId="0" applyNumberFormat="1" applyFont="1" applyAlignment="1">
      <alignment/>
    </xf>
    <xf numFmtId="200" fontId="10" fillId="0" borderId="0" xfId="0" applyNumberFormat="1" applyFont="1" applyFill="1" applyAlignment="1">
      <alignment/>
    </xf>
    <xf numFmtId="200" fontId="11" fillId="0" borderId="13" xfId="0" applyNumberFormat="1" applyFont="1" applyFill="1" applyBorder="1" applyAlignment="1">
      <alignment/>
    </xf>
    <xf numFmtId="211" fontId="11" fillId="0" borderId="11" xfId="0" applyNumberFormat="1" applyFont="1" applyBorder="1" applyAlignment="1">
      <alignment horizontal="right"/>
    </xf>
    <xf numFmtId="200" fontId="6" fillId="33" borderId="0" xfId="0" applyNumberFormat="1" applyFont="1" applyFill="1" applyAlignment="1">
      <alignment/>
    </xf>
    <xf numFmtId="200" fontId="6" fillId="0" borderId="0" xfId="0" applyNumberFormat="1" applyFont="1" applyFill="1" applyAlignment="1">
      <alignment/>
    </xf>
    <xf numFmtId="200" fontId="7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200" fontId="10" fillId="0" borderId="0" xfId="0" applyNumberFormat="1" applyFont="1" applyFill="1" applyBorder="1" applyAlignment="1">
      <alignment/>
    </xf>
    <xf numFmtId="200" fontId="10" fillId="0" borderId="12" xfId="0" applyNumberFormat="1" applyFont="1" applyFill="1" applyBorder="1" applyAlignment="1">
      <alignment/>
    </xf>
    <xf numFmtId="186" fontId="11" fillId="0" borderId="0" xfId="0" applyNumberFormat="1" applyFont="1" applyFill="1" applyAlignment="1">
      <alignment/>
    </xf>
    <xf numFmtId="211" fontId="11" fillId="0" borderId="14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205" fontId="0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205" fontId="1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1" fontId="10" fillId="0" borderId="0" xfId="0" applyNumberFormat="1" applyFont="1" applyFill="1" applyAlignment="1">
      <alignment horizontal="center"/>
    </xf>
    <xf numFmtId="186" fontId="21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205" fontId="14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205" fontId="10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22" fillId="0" borderId="0" xfId="0" applyFont="1" applyFill="1" applyAlignment="1">
      <alignment horizontal="center"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 horizontal="center"/>
    </xf>
    <xf numFmtId="14" fontId="31" fillId="0" borderId="0" xfId="0" applyNumberFormat="1" applyFont="1" applyAlignment="1">
      <alignment/>
    </xf>
    <xf numFmtId="0" fontId="31" fillId="0" borderId="0" xfId="0" applyFont="1" applyAlignment="1">
      <alignment/>
    </xf>
    <xf numFmtId="0" fontId="33" fillId="0" borderId="0" xfId="0" applyFont="1" applyAlignment="1">
      <alignment/>
    </xf>
    <xf numFmtId="205" fontId="27" fillId="0" borderId="0" xfId="0" applyNumberFormat="1" applyFont="1" applyAlignment="1">
      <alignment/>
    </xf>
    <xf numFmtId="2" fontId="27" fillId="0" borderId="0" xfId="0" applyNumberFormat="1" applyFont="1" applyAlignment="1">
      <alignment/>
    </xf>
    <xf numFmtId="0" fontId="35" fillId="0" borderId="0" xfId="0" applyFont="1" applyFill="1" applyAlignment="1">
      <alignment horizontal="center"/>
    </xf>
    <xf numFmtId="0" fontId="36" fillId="0" borderId="15" xfId="0" applyFont="1" applyBorder="1" applyAlignment="1">
      <alignment/>
    </xf>
    <xf numFmtId="0" fontId="36" fillId="0" borderId="0" xfId="0" applyFont="1" applyAlignment="1">
      <alignment/>
    </xf>
    <xf numFmtId="186" fontId="32" fillId="0" borderId="0" xfId="0" applyNumberFormat="1" applyFont="1" applyAlignment="1">
      <alignment/>
    </xf>
    <xf numFmtId="200" fontId="0" fillId="0" borderId="0" xfId="0" applyNumberFormat="1" applyFont="1" applyFill="1" applyBorder="1" applyAlignment="1">
      <alignment/>
    </xf>
    <xf numFmtId="200" fontId="1" fillId="0" borderId="0" xfId="0" applyNumberFormat="1" applyFont="1" applyFill="1" applyBorder="1" applyAlignment="1">
      <alignment/>
    </xf>
    <xf numFmtId="186" fontId="0" fillId="0" borderId="0" xfId="41" applyNumberFormat="1" applyFont="1" applyAlignment="1">
      <alignment/>
    </xf>
    <xf numFmtId="186" fontId="0" fillId="0" borderId="0" xfId="41" applyNumberFormat="1" applyFont="1" applyFill="1" applyBorder="1" applyAlignment="1">
      <alignment/>
    </xf>
    <xf numFmtId="186" fontId="22" fillId="0" borderId="0" xfId="41" applyNumberFormat="1" applyFont="1" applyAlignment="1">
      <alignment/>
    </xf>
    <xf numFmtId="186" fontId="22" fillId="0" borderId="0" xfId="41" applyNumberFormat="1" applyFont="1" applyFill="1" applyBorder="1" applyAlignment="1">
      <alignment/>
    </xf>
    <xf numFmtId="186" fontId="10" fillId="0" borderId="0" xfId="41" applyNumberFormat="1" applyFont="1" applyFill="1" applyBorder="1" applyAlignment="1">
      <alignment/>
    </xf>
    <xf numFmtId="0" fontId="9" fillId="0" borderId="0" xfId="0" applyFont="1" applyAlignment="1">
      <alignment/>
    </xf>
    <xf numFmtId="38" fontId="9" fillId="0" borderId="0" xfId="0" applyNumberFormat="1" applyFont="1" applyFill="1" applyBorder="1" applyAlignment="1">
      <alignment horizontal="right"/>
    </xf>
    <xf numFmtId="38" fontId="8" fillId="0" borderId="0" xfId="0" applyNumberFormat="1" applyFont="1" applyFill="1" applyBorder="1" applyAlignment="1">
      <alignment/>
    </xf>
    <xf numFmtId="38" fontId="9" fillId="0" borderId="0" xfId="0" applyNumberFormat="1" applyFont="1" applyFill="1" applyBorder="1" applyAlignment="1">
      <alignment/>
    </xf>
    <xf numFmtId="14" fontId="38" fillId="0" borderId="0" xfId="0" applyNumberFormat="1" applyFont="1" applyFill="1" applyAlignment="1">
      <alignment/>
    </xf>
    <xf numFmtId="14" fontId="39" fillId="0" borderId="0" xfId="0" applyNumberFormat="1" applyFont="1" applyFill="1" applyBorder="1" applyAlignment="1">
      <alignment/>
    </xf>
    <xf numFmtId="14" fontId="9" fillId="0" borderId="0" xfId="0" applyNumberFormat="1" applyFont="1" applyFill="1" applyBorder="1" applyAlignment="1">
      <alignment/>
    </xf>
    <xf numFmtId="14" fontId="38" fillId="0" borderId="16" xfId="0" applyNumberFormat="1" applyFont="1" applyFill="1" applyBorder="1" applyAlignment="1">
      <alignment/>
    </xf>
    <xf numFmtId="14" fontId="39" fillId="0" borderId="16" xfId="0" applyNumberFormat="1" applyFont="1" applyFill="1" applyBorder="1" applyAlignment="1">
      <alignment/>
    </xf>
    <xf numFmtId="186" fontId="18" fillId="0" borderId="16" xfId="41" applyNumberFormat="1" applyFont="1" applyFill="1" applyBorder="1" applyAlignment="1">
      <alignment/>
    </xf>
    <xf numFmtId="186" fontId="15" fillId="0" borderId="16" xfId="41" applyNumberFormat="1" applyFont="1" applyFill="1" applyBorder="1" applyAlignment="1">
      <alignment/>
    </xf>
    <xf numFmtId="0" fontId="17" fillId="0" borderId="0" xfId="0" applyFont="1" applyAlignment="1">
      <alignment/>
    </xf>
    <xf numFmtId="0" fontId="9" fillId="0" borderId="0" xfId="0" applyFont="1" applyAlignment="1">
      <alignment/>
    </xf>
    <xf numFmtId="186" fontId="10" fillId="0" borderId="16" xfId="41" applyNumberFormat="1" applyFont="1" applyFill="1" applyBorder="1" applyAlignment="1">
      <alignment/>
    </xf>
    <xf numFmtId="186" fontId="10" fillId="0" borderId="17" xfId="41" applyNumberFormat="1" applyFont="1" applyFill="1" applyBorder="1" applyAlignment="1">
      <alignment/>
    </xf>
    <xf numFmtId="186" fontId="15" fillId="34" borderId="0" xfId="41" applyNumberFormat="1" applyFont="1" applyFill="1" applyBorder="1" applyAlignment="1">
      <alignment/>
    </xf>
    <xf numFmtId="14" fontId="39" fillId="34" borderId="0" xfId="0" applyNumberFormat="1" applyFont="1" applyFill="1" applyBorder="1" applyAlignment="1">
      <alignment/>
    </xf>
    <xf numFmtId="38" fontId="8" fillId="34" borderId="0" xfId="0" applyNumberFormat="1" applyFont="1" applyFill="1" applyBorder="1" applyAlignment="1">
      <alignment/>
    </xf>
    <xf numFmtId="186" fontId="10" fillId="34" borderId="0" xfId="41" applyNumberFormat="1" applyFont="1" applyFill="1" applyBorder="1" applyAlignment="1">
      <alignment/>
    </xf>
    <xf numFmtId="14" fontId="37" fillId="35" borderId="18" xfId="0" applyNumberFormat="1" applyFont="1" applyFill="1" applyBorder="1" applyAlignment="1">
      <alignment/>
    </xf>
    <xf numFmtId="186" fontId="34" fillId="36" borderId="17" xfId="0" applyNumberFormat="1" applyFont="1" applyFill="1" applyBorder="1" applyAlignment="1">
      <alignment/>
    </xf>
    <xf numFmtId="0" fontId="27" fillId="0" borderId="0" xfId="0" applyFont="1" applyBorder="1" applyAlignment="1">
      <alignment/>
    </xf>
    <xf numFmtId="14" fontId="42" fillId="34" borderId="0" xfId="0" applyNumberFormat="1" applyFont="1" applyFill="1" applyAlignment="1">
      <alignment/>
    </xf>
    <xf numFmtId="14" fontId="42" fillId="0" borderId="0" xfId="0" applyNumberFormat="1" applyFont="1" applyFill="1" applyAlignment="1">
      <alignment/>
    </xf>
    <xf numFmtId="14" fontId="0" fillId="0" borderId="0" xfId="0" applyNumberForma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4" fontId="19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4" fontId="42" fillId="34" borderId="0" xfId="0" applyNumberFormat="1" applyFont="1" applyFill="1" applyAlignment="1">
      <alignment horizontal="left"/>
    </xf>
    <xf numFmtId="14" fontId="0" fillId="0" borderId="0" xfId="0" applyNumberFormat="1" applyFill="1" applyAlignment="1">
      <alignment horizontal="left"/>
    </xf>
    <xf numFmtId="14" fontId="0" fillId="0" borderId="0" xfId="0" applyNumberFormat="1" applyAlignment="1">
      <alignment horizontal="left"/>
    </xf>
    <xf numFmtId="14" fontId="6" fillId="0" borderId="0" xfId="0" applyNumberFormat="1" applyFont="1" applyFill="1" applyAlignment="1">
      <alignment horizontal="left"/>
    </xf>
    <xf numFmtId="205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4" fontId="7" fillId="0" borderId="0" xfId="0" applyNumberFormat="1" applyFont="1" applyFill="1" applyAlignment="1">
      <alignment horizontal="left"/>
    </xf>
    <xf numFmtId="186" fontId="1" fillId="0" borderId="0" xfId="41" applyNumberFormat="1" applyFont="1" applyAlignment="1">
      <alignment/>
    </xf>
    <xf numFmtId="38" fontId="4" fillId="0" borderId="0" xfId="0" applyNumberFormat="1" applyFont="1" applyFill="1" applyBorder="1" applyAlignment="1">
      <alignment horizontal="right"/>
    </xf>
    <xf numFmtId="38" fontId="17" fillId="0" borderId="0" xfId="0" applyNumberFormat="1" applyFont="1" applyFill="1" applyBorder="1" applyAlignment="1">
      <alignment/>
    </xf>
    <xf numFmtId="38" fontId="17" fillId="34" borderId="0" xfId="0" applyNumberFormat="1" applyFont="1" applyFill="1" applyBorder="1" applyAlignment="1">
      <alignment/>
    </xf>
    <xf numFmtId="38" fontId="4" fillId="0" borderId="0" xfId="0" applyNumberFormat="1" applyFont="1" applyFill="1" applyBorder="1" applyAlignment="1">
      <alignment/>
    </xf>
    <xf numFmtId="200" fontId="9" fillId="0" borderId="0" xfId="0" applyNumberFormat="1" applyFont="1" applyFill="1" applyBorder="1" applyAlignment="1">
      <alignment/>
    </xf>
    <xf numFmtId="200" fontId="8" fillId="0" borderId="0" xfId="0" applyNumberFormat="1" applyFont="1" applyFill="1" applyBorder="1" applyAlignment="1">
      <alignment/>
    </xf>
    <xf numFmtId="186" fontId="39" fillId="34" borderId="0" xfId="41" applyNumberFormat="1" applyFont="1" applyFill="1" applyBorder="1" applyAlignment="1">
      <alignment/>
    </xf>
    <xf numFmtId="186" fontId="21" fillId="0" borderId="12" xfId="0" applyNumberFormat="1" applyFont="1" applyFill="1" applyBorder="1" applyAlignment="1">
      <alignment/>
    </xf>
    <xf numFmtId="186" fontId="21" fillId="0" borderId="19" xfId="0" applyNumberFormat="1" applyFont="1" applyFill="1" applyBorder="1" applyAlignment="1">
      <alignment/>
    </xf>
    <xf numFmtId="205" fontId="26" fillId="0" borderId="12" xfId="0" applyNumberFormat="1" applyFont="1" applyFill="1" applyBorder="1" applyAlignment="1">
      <alignment horizontal="center"/>
    </xf>
    <xf numFmtId="205" fontId="14" fillId="0" borderId="12" xfId="0" applyNumberFormat="1" applyFont="1" applyFill="1" applyBorder="1" applyAlignment="1">
      <alignment horizontal="center"/>
    </xf>
    <xf numFmtId="217" fontId="15" fillId="0" borderId="12" xfId="0" applyNumberFormat="1" applyFont="1" applyFill="1" applyBorder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186" fontId="11" fillId="0" borderId="12" xfId="0" applyNumberFormat="1" applyFont="1" applyFill="1" applyBorder="1" applyAlignment="1">
      <alignment/>
    </xf>
    <xf numFmtId="186" fontId="0" fillId="0" borderId="0" xfId="41" applyNumberFormat="1" applyFont="1" applyAlignment="1">
      <alignment/>
    </xf>
    <xf numFmtId="186" fontId="0" fillId="0" borderId="0" xfId="41" applyNumberFormat="1" applyAlignment="1">
      <alignment/>
    </xf>
    <xf numFmtId="14" fontId="37" fillId="35" borderId="11" xfId="0" applyNumberFormat="1" applyFont="1" applyFill="1" applyBorder="1" applyAlignment="1">
      <alignment/>
    </xf>
    <xf numFmtId="38" fontId="9" fillId="0" borderId="0" xfId="0" applyNumberFormat="1" applyFont="1" applyFill="1" applyBorder="1" applyAlignment="1">
      <alignment horizontal="center"/>
    </xf>
    <xf numFmtId="186" fontId="1" fillId="0" borderId="0" xfId="41" applyNumberFormat="1" applyFont="1" applyFill="1" applyBorder="1" applyAlignment="1">
      <alignment horizontal="center"/>
    </xf>
    <xf numFmtId="200" fontId="3" fillId="0" borderId="0" xfId="0" applyNumberFormat="1" applyFont="1" applyFill="1" applyBorder="1" applyAlignment="1">
      <alignment/>
    </xf>
    <xf numFmtId="14" fontId="49" fillId="0" borderId="0" xfId="0" applyNumberFormat="1" applyFont="1" applyFill="1" applyBorder="1" applyAlignment="1">
      <alignment/>
    </xf>
    <xf numFmtId="178" fontId="15" fillId="0" borderId="12" xfId="0" applyNumberFormat="1" applyFont="1" applyFill="1" applyBorder="1" applyAlignment="1">
      <alignment/>
    </xf>
    <xf numFmtId="178" fontId="10" fillId="0" borderId="12" xfId="0" applyNumberFormat="1" applyFont="1" applyFill="1" applyBorder="1" applyAlignment="1">
      <alignment/>
    </xf>
    <xf numFmtId="0" fontId="23" fillId="0" borderId="0" xfId="0" applyFont="1" applyFill="1" applyAlignment="1">
      <alignment horizontal="center"/>
    </xf>
    <xf numFmtId="1" fontId="42" fillId="0" borderId="0" xfId="0" applyNumberFormat="1" applyFont="1" applyFill="1" applyAlignment="1">
      <alignment/>
    </xf>
    <xf numFmtId="200" fontId="42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205" fontId="14" fillId="0" borderId="20" xfId="0" applyNumberFormat="1" applyFont="1" applyFill="1" applyBorder="1" applyAlignment="1">
      <alignment horizontal="center"/>
    </xf>
    <xf numFmtId="205" fontId="14" fillId="0" borderId="14" xfId="0" applyNumberFormat="1" applyFont="1" applyFill="1" applyBorder="1" applyAlignment="1">
      <alignment horizontal="center"/>
    </xf>
    <xf numFmtId="1" fontId="10" fillId="0" borderId="12" xfId="0" applyNumberFormat="1" applyFont="1" applyFill="1" applyBorder="1" applyAlignment="1">
      <alignment/>
    </xf>
    <xf numFmtId="205" fontId="0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205" fontId="0" fillId="0" borderId="0" xfId="0" applyNumberFormat="1" applyFont="1" applyFill="1" applyAlignment="1">
      <alignment horizontal="center"/>
    </xf>
    <xf numFmtId="0" fontId="0" fillId="0" borderId="0" xfId="0" applyFont="1" applyFill="1" applyAlignment="1" applyProtection="1">
      <alignment horizontal="center"/>
      <protection hidden="1" locked="0"/>
    </xf>
    <xf numFmtId="1" fontId="4" fillId="0" borderId="0" xfId="0" applyNumberFormat="1" applyFont="1" applyFill="1" applyAlignment="1">
      <alignment/>
    </xf>
    <xf numFmtId="2" fontId="4" fillId="0" borderId="0" xfId="0" applyNumberFormat="1" applyFont="1" applyFill="1" applyAlignment="1" applyProtection="1">
      <alignment/>
      <protection hidden="1" locked="0"/>
    </xf>
    <xf numFmtId="220" fontId="10" fillId="0" borderId="12" xfId="0" applyNumberFormat="1" applyFont="1" applyFill="1" applyBorder="1" applyAlignment="1">
      <alignment/>
    </xf>
    <xf numFmtId="221" fontId="4" fillId="0" borderId="0" xfId="0" applyNumberFormat="1" applyFont="1" applyFill="1" applyAlignment="1">
      <alignment horizontal="center"/>
    </xf>
    <xf numFmtId="221" fontId="4" fillId="0" borderId="0" xfId="0" applyNumberFormat="1" applyFont="1" applyFill="1" applyAlignment="1">
      <alignment/>
    </xf>
    <xf numFmtId="221" fontId="40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186" fontId="51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50" fillId="0" borderId="0" xfId="0" applyFont="1" applyFill="1" applyAlignment="1">
      <alignment/>
    </xf>
    <xf numFmtId="205" fontId="52" fillId="0" borderId="0" xfId="0" applyNumberFormat="1" applyFont="1" applyFill="1" applyAlignment="1">
      <alignment horizontal="center"/>
    </xf>
    <xf numFmtId="205" fontId="1" fillId="0" borderId="0" xfId="0" applyNumberFormat="1" applyFont="1" applyFill="1" applyAlignment="1">
      <alignment horizontal="center"/>
    </xf>
    <xf numFmtId="186" fontId="7" fillId="0" borderId="0" xfId="0" applyNumberFormat="1" applyFont="1" applyFill="1" applyAlignment="1">
      <alignment/>
    </xf>
    <xf numFmtId="186" fontId="6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center"/>
    </xf>
    <xf numFmtId="186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86" fontId="0" fillId="0" borderId="0" xfId="0" applyNumberFormat="1" applyFont="1" applyFill="1" applyAlignment="1">
      <alignment horizontal="center"/>
    </xf>
    <xf numFmtId="205" fontId="0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83" fontId="46" fillId="0" borderId="0" xfId="41" applyNumberFormat="1" applyFont="1" applyFill="1" applyAlignment="1">
      <alignment/>
    </xf>
    <xf numFmtId="183" fontId="40" fillId="0" borderId="0" xfId="41" applyNumberFormat="1" applyFont="1" applyFill="1" applyAlignment="1">
      <alignment/>
    </xf>
    <xf numFmtId="38" fontId="9" fillId="0" borderId="0" xfId="0" applyNumberFormat="1" applyFont="1" applyFill="1" applyAlignment="1">
      <alignment horizontal="center"/>
    </xf>
    <xf numFmtId="183" fontId="9" fillId="0" borderId="0" xfId="41" applyNumberFormat="1" applyFont="1" applyFill="1" applyAlignment="1">
      <alignment/>
    </xf>
    <xf numFmtId="186" fontId="4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186" fontId="40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86" fontId="4" fillId="0" borderId="0" xfId="41" applyNumberFormat="1" applyFont="1" applyFill="1" applyAlignment="1">
      <alignment/>
    </xf>
    <xf numFmtId="186" fontId="40" fillId="0" borderId="0" xfId="41" applyNumberFormat="1" applyFont="1" applyFill="1" applyAlignment="1">
      <alignment/>
    </xf>
    <xf numFmtId="186" fontId="0" fillId="0" borderId="0" xfId="41" applyNumberFormat="1" applyFont="1" applyFill="1" applyAlignment="1">
      <alignment/>
    </xf>
    <xf numFmtId="0" fontId="9" fillId="0" borderId="0" xfId="0" applyFont="1" applyFill="1" applyAlignment="1">
      <alignment/>
    </xf>
    <xf numFmtId="186" fontId="22" fillId="0" borderId="0" xfId="41" applyNumberFormat="1" applyFont="1" applyFill="1" applyAlignment="1">
      <alignment/>
    </xf>
    <xf numFmtId="200" fontId="8" fillId="0" borderId="13" xfId="0" applyNumberFormat="1" applyFont="1" applyFill="1" applyBorder="1" applyAlignment="1">
      <alignment horizontal="center"/>
    </xf>
    <xf numFmtId="200" fontId="1" fillId="0" borderId="13" xfId="0" applyNumberFormat="1" applyFont="1" applyFill="1" applyBorder="1" applyAlignment="1">
      <alignment horizontal="center"/>
    </xf>
    <xf numFmtId="200" fontId="17" fillId="0" borderId="13" xfId="0" applyNumberFormat="1" applyFont="1" applyFill="1" applyBorder="1" applyAlignment="1">
      <alignment/>
    </xf>
    <xf numFmtId="38" fontId="17" fillId="0" borderId="13" xfId="0" applyNumberFormat="1" applyFont="1" applyFill="1" applyBorder="1" applyAlignment="1">
      <alignment horizontal="center"/>
    </xf>
    <xf numFmtId="186" fontId="1" fillId="0" borderId="13" xfId="41" applyNumberFormat="1" applyFont="1" applyFill="1" applyBorder="1" applyAlignment="1">
      <alignment horizontal="center"/>
    </xf>
    <xf numFmtId="200" fontId="8" fillId="0" borderId="0" xfId="0" applyNumberFormat="1" applyFont="1" applyFill="1" applyAlignment="1">
      <alignment/>
    </xf>
    <xf numFmtId="14" fontId="9" fillId="0" borderId="0" xfId="0" applyNumberFormat="1" applyFont="1" applyFill="1" applyAlignment="1">
      <alignment/>
    </xf>
    <xf numFmtId="38" fontId="4" fillId="0" borderId="0" xfId="0" applyNumberFormat="1" applyFont="1" applyFill="1" applyAlignment="1">
      <alignment horizontal="center"/>
    </xf>
    <xf numFmtId="186" fontId="1" fillId="0" borderId="0" xfId="41" applyNumberFormat="1" applyFont="1" applyFill="1" applyAlignment="1">
      <alignment horizontal="center"/>
    </xf>
    <xf numFmtId="0" fontId="28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200" fontId="1" fillId="0" borderId="21" xfId="0" applyNumberFormat="1" applyFont="1" applyFill="1" applyBorder="1" applyAlignment="1">
      <alignment horizontal="center"/>
    </xf>
    <xf numFmtId="200" fontId="17" fillId="0" borderId="21" xfId="0" applyNumberFormat="1" applyFont="1" applyFill="1" applyBorder="1" applyAlignment="1">
      <alignment/>
    </xf>
    <xf numFmtId="38" fontId="8" fillId="0" borderId="21" xfId="0" applyNumberFormat="1" applyFont="1" applyFill="1" applyBorder="1" applyAlignment="1">
      <alignment horizontal="center"/>
    </xf>
    <xf numFmtId="186" fontId="1" fillId="0" borderId="21" xfId="41" applyNumberFormat="1" applyFont="1" applyFill="1" applyBorder="1" applyAlignment="1">
      <alignment horizontal="center"/>
    </xf>
    <xf numFmtId="14" fontId="42" fillId="0" borderId="0" xfId="0" applyNumberFormat="1" applyFont="1" applyFill="1" applyAlignment="1">
      <alignment horizontal="left"/>
    </xf>
    <xf numFmtId="0" fontId="2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Gekoppelde cel" xfId="42"/>
    <cellStyle name="Followed Hyperlink" xfId="43"/>
    <cellStyle name="Goed" xfId="44"/>
    <cellStyle name="Hyperlink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="75" zoomScaleNormal="75" zoomScalePageLayoutView="0" workbookViewId="0" topLeftCell="A1">
      <selection activeCell="C16" sqref="C16"/>
    </sheetView>
  </sheetViews>
  <sheetFormatPr defaultColWidth="9.140625" defaultRowHeight="24" customHeight="1"/>
  <cols>
    <col min="1" max="1" width="9.140625" style="64" customWidth="1"/>
    <col min="2" max="2" width="19.00390625" style="72" customWidth="1"/>
    <col min="3" max="3" width="22.7109375" style="72" customWidth="1"/>
    <col min="4" max="4" width="9.140625" style="64" customWidth="1"/>
    <col min="5" max="5" width="11.8515625" style="64" customWidth="1"/>
    <col min="6" max="6" width="19.00390625" style="162" bestFit="1" customWidth="1"/>
    <col min="7" max="16384" width="9.140625" style="64" customWidth="1"/>
  </cols>
  <sheetData>
    <row r="1" spans="2:6" ht="26.25" customHeight="1">
      <c r="B1" s="122" t="s">
        <v>78</v>
      </c>
      <c r="C1" s="122"/>
      <c r="D1" s="160"/>
      <c r="E1" s="161"/>
      <c r="F1" s="161"/>
    </row>
    <row r="2" spans="2:6" ht="17.25" customHeight="1">
      <c r="B2" s="161"/>
      <c r="C2" s="147" t="s">
        <v>83</v>
      </c>
      <c r="D2" s="148"/>
      <c r="E2" s="148"/>
      <c r="F2" s="161"/>
    </row>
    <row r="3" spans="2:6" ht="15.75" customHeight="1">
      <c r="B3" s="161"/>
      <c r="C3" s="147" t="s">
        <v>79</v>
      </c>
      <c r="D3" s="148"/>
      <c r="E3" s="148"/>
      <c r="F3" s="161"/>
    </row>
    <row r="4" spans="2:6" ht="18.75" customHeight="1">
      <c r="B4" s="161"/>
      <c r="C4" s="147" t="s">
        <v>80</v>
      </c>
      <c r="D4" s="148"/>
      <c r="E4" s="148"/>
      <c r="F4" s="161"/>
    </row>
    <row r="5" ht="24" customHeight="1">
      <c r="A5" s="63" t="s">
        <v>102</v>
      </c>
    </row>
    <row r="6" spans="2:3" ht="24" customHeight="1">
      <c r="B6" s="72" t="s">
        <v>2</v>
      </c>
      <c r="C6" s="72" t="s">
        <v>3</v>
      </c>
    </row>
    <row r="7" spans="1:6" s="166" customFormat="1" ht="24" customHeight="1">
      <c r="A7" s="65"/>
      <c r="B7" s="163">
        <v>40660</v>
      </c>
      <c r="C7" s="164">
        <v>40827</v>
      </c>
      <c r="D7" s="66"/>
      <c r="E7" s="68" t="s">
        <v>38</v>
      </c>
      <c r="F7" s="165">
        <f>C7-B7</f>
        <v>167</v>
      </c>
    </row>
    <row r="9" spans="1:6" ht="24" customHeight="1">
      <c r="A9" s="63" t="s">
        <v>37</v>
      </c>
      <c r="B9" s="71"/>
      <c r="C9" s="71"/>
      <c r="D9" s="63"/>
      <c r="E9" s="63"/>
      <c r="F9" s="167"/>
    </row>
    <row r="10" spans="2:3" ht="24" customHeight="1">
      <c r="B10" s="72" t="s">
        <v>2</v>
      </c>
      <c r="C10" s="72" t="s">
        <v>3</v>
      </c>
    </row>
    <row r="11" spans="1:6" ht="24" customHeight="1">
      <c r="A11" s="65"/>
      <c r="B11" s="163">
        <f>B7</f>
        <v>40660</v>
      </c>
      <c r="C11" s="164">
        <f>C7</f>
        <v>40827</v>
      </c>
      <c r="D11" s="66"/>
      <c r="E11" s="68" t="s">
        <v>38</v>
      </c>
      <c r="F11" s="165">
        <f>C11-B11+1</f>
        <v>168</v>
      </c>
    </row>
    <row r="12" ht="24" customHeight="1">
      <c r="C12" s="63"/>
    </row>
    <row r="13" spans="1:6" ht="24" customHeight="1">
      <c r="A13" s="63" t="s">
        <v>23</v>
      </c>
      <c r="C13" s="64"/>
      <c r="D13" s="63"/>
      <c r="E13" s="63"/>
      <c r="F13" s="167"/>
    </row>
    <row r="14" spans="2:5" ht="24" customHeight="1">
      <c r="B14" s="72" t="s">
        <v>2</v>
      </c>
      <c r="C14" s="168" t="s">
        <v>3</v>
      </c>
      <c r="D14" s="72" t="s">
        <v>4</v>
      </c>
      <c r="E14" s="169" t="s">
        <v>10</v>
      </c>
    </row>
    <row r="15" spans="1:6" s="166" customFormat="1" ht="24" customHeight="1">
      <c r="A15" s="65"/>
      <c r="B15" s="145">
        <f>B11</f>
        <v>40660</v>
      </c>
      <c r="C15" s="145">
        <f>C11</f>
        <v>40827</v>
      </c>
      <c r="D15" s="170">
        <f>C15-B15</f>
        <v>167</v>
      </c>
      <c r="E15" s="171">
        <f>D15/2</f>
        <v>83.5</v>
      </c>
      <c r="F15" s="172">
        <f>B15+E15</f>
        <v>40743.5</v>
      </c>
    </row>
    <row r="16" spans="2:6" ht="24" customHeight="1">
      <c r="B16" s="173">
        <f>B15</f>
        <v>40660</v>
      </c>
      <c r="C16" s="174">
        <f>C15</f>
        <v>40827</v>
      </c>
      <c r="D16" s="40"/>
      <c r="E16" s="40"/>
      <c r="F16" s="174">
        <f>F15</f>
        <v>40743.5</v>
      </c>
    </row>
    <row r="18" spans="1:6" ht="24" customHeight="1">
      <c r="A18" s="63" t="s">
        <v>81</v>
      </c>
      <c r="B18" s="71"/>
      <c r="C18" s="147" t="s">
        <v>82</v>
      </c>
      <c r="D18" s="63"/>
      <c r="E18" s="63"/>
      <c r="F18" s="167"/>
    </row>
    <row r="19" spans="2:3" ht="24" customHeight="1">
      <c r="B19" s="73">
        <v>37516</v>
      </c>
      <c r="C19" s="175">
        <f>B19</f>
        <v>37516</v>
      </c>
    </row>
  </sheetData>
  <sheetProtection/>
  <printOptions gridLines="1"/>
  <pageMargins left="0.69" right="0.3" top="1" bottom="1" header="0.5" footer="0.5"/>
  <pageSetup horizontalDpi="300" verticalDpi="300" orientation="portrait" paperSize="9" r:id="rId1"/>
  <headerFooter alignWithMargins="0">
    <oddHeader>&amp;C&amp;A</oddHeader>
    <oddFooter>&amp;Crekenmap emsens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8"/>
  <sheetViews>
    <sheetView showGridLines="0" zoomScalePageLayoutView="0" workbookViewId="0" topLeftCell="A1">
      <selection activeCell="B5" sqref="B5"/>
    </sheetView>
  </sheetViews>
  <sheetFormatPr defaultColWidth="9.140625" defaultRowHeight="24.75" customHeight="1"/>
  <cols>
    <col min="1" max="1" width="16.57421875" style="0" bestFit="1" customWidth="1"/>
    <col min="2" max="2" width="20.8515625" style="0" customWidth="1"/>
    <col min="3" max="3" width="15.140625" style="0" customWidth="1"/>
    <col min="4" max="4" width="14.00390625" style="0" customWidth="1"/>
    <col min="5" max="5" width="16.7109375" style="18" customWidth="1"/>
  </cols>
  <sheetData>
    <row r="1" s="122" customFormat="1" ht="24.75" customHeight="1">
      <c r="A1" s="122" t="s">
        <v>78</v>
      </c>
    </row>
    <row r="2" spans="1:7" ht="24.75" customHeight="1">
      <c r="A2" t="s">
        <v>35</v>
      </c>
      <c r="C2" t="s">
        <v>24</v>
      </c>
      <c r="E2" s="19"/>
      <c r="F2" s="12"/>
      <c r="G2" s="12"/>
    </row>
    <row r="3" spans="1:5" s="22" customFormat="1" ht="24.75" customHeight="1">
      <c r="A3" s="20" t="s">
        <v>36</v>
      </c>
      <c r="B3" s="21">
        <v>300256</v>
      </c>
      <c r="C3" s="20" t="s">
        <v>7</v>
      </c>
      <c r="D3" s="20" t="s">
        <v>21</v>
      </c>
      <c r="E3" s="20" t="s">
        <v>26</v>
      </c>
    </row>
    <row r="4" spans="1:5" ht="24.75" customHeight="1">
      <c r="A4" s="4" t="s">
        <v>5</v>
      </c>
      <c r="B4" s="25">
        <v>35781</v>
      </c>
      <c r="C4" s="25">
        <v>37758</v>
      </c>
      <c r="D4" s="9">
        <f>C4-B4+1</f>
        <v>1978</v>
      </c>
      <c r="E4" s="26">
        <f>$B$3*0.07*D4/365</f>
        <v>113899.8513972603</v>
      </c>
    </row>
    <row r="5" ht="24.75" customHeight="1">
      <c r="E5" s="23"/>
    </row>
    <row r="6" spans="1:3" ht="24.75" customHeight="1">
      <c r="A6" t="s">
        <v>29</v>
      </c>
      <c r="B6" s="50">
        <f>$B$3</f>
        <v>300256</v>
      </c>
      <c r="C6" s="24"/>
    </row>
    <row r="7" spans="1:2" ht="24.75" customHeight="1">
      <c r="A7" t="s">
        <v>22</v>
      </c>
      <c r="B7" s="28">
        <f>$E$4</f>
        <v>113899.8513972603</v>
      </c>
    </row>
    <row r="8" spans="1:2" ht="24.75" customHeight="1">
      <c r="A8" t="s">
        <v>25</v>
      </c>
      <c r="B8" s="27">
        <f>SUM(B6:B7)</f>
        <v>414155.8513972603</v>
      </c>
    </row>
  </sheetData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&amp;Crekenmap emsens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63"/>
  <sheetViews>
    <sheetView showGridLines="0" zoomScale="90" zoomScaleNormal="90" zoomScalePageLayoutView="0" workbookViewId="0" topLeftCell="A1">
      <selection activeCell="F12" sqref="F12"/>
    </sheetView>
  </sheetViews>
  <sheetFormatPr defaultColWidth="9.140625" defaultRowHeight="24.75" customHeight="1"/>
  <cols>
    <col min="1" max="1" width="3.57421875" style="0" customWidth="1"/>
    <col min="2" max="2" width="17.28125" style="5" customWidth="1"/>
    <col min="3" max="3" width="17.421875" style="129" customWidth="1"/>
    <col min="4" max="4" width="18.421875" style="1" customWidth="1"/>
    <col min="5" max="5" width="8.421875" style="2" customWidth="1"/>
    <col min="6" max="6" width="20.140625" style="54" customWidth="1"/>
    <col min="7" max="7" width="13.28125" style="0" customWidth="1"/>
    <col min="8" max="8" width="10.00390625" style="2" customWidth="1"/>
  </cols>
  <sheetData>
    <row r="1" spans="1:6" ht="24.75" customHeight="1">
      <c r="A1" s="121" t="s">
        <v>78</v>
      </c>
      <c r="B1" s="121"/>
      <c r="C1" s="127"/>
      <c r="D1" s="121"/>
      <c r="E1" s="121"/>
      <c r="F1" s="121"/>
    </row>
    <row r="2" spans="1:5" ht="24.75" customHeight="1">
      <c r="A2" s="44" t="s">
        <v>32</v>
      </c>
      <c r="B2" s="45"/>
      <c r="C2" s="128"/>
      <c r="D2" s="11"/>
      <c r="E2" s="6"/>
    </row>
    <row r="3" spans="1:2" ht="22.5" customHeight="1">
      <c r="A3" s="46" t="s">
        <v>33</v>
      </c>
      <c r="B3" s="45"/>
    </row>
    <row r="4" spans="1:8" s="12" customFormat="1" ht="29.25" customHeight="1">
      <c r="A4" s="40"/>
      <c r="B4" s="157">
        <v>40000</v>
      </c>
      <c r="C4" s="124"/>
      <c r="D4" s="123"/>
      <c r="E4" s="6"/>
      <c r="F4" s="55"/>
      <c r="H4" s="37"/>
    </row>
    <row r="5" spans="2:8" s="12" customFormat="1" ht="24.75" customHeight="1">
      <c r="B5" s="4" t="s">
        <v>1</v>
      </c>
      <c r="C5" s="125">
        <v>32633</v>
      </c>
      <c r="D5" s="125">
        <v>37647</v>
      </c>
      <c r="E5" s="38">
        <f>(D5-C5)</f>
        <v>5014</v>
      </c>
      <c r="F5" s="56"/>
      <c r="G5" s="7"/>
      <c r="H5" s="15"/>
    </row>
    <row r="6" spans="2:8" s="12" customFormat="1" ht="15" customHeight="1">
      <c r="B6" s="4"/>
      <c r="C6" s="126"/>
      <c r="D6" s="126"/>
      <c r="E6" s="16" t="s">
        <v>4</v>
      </c>
      <c r="F6" s="55"/>
      <c r="G6" s="8"/>
      <c r="H6" s="9"/>
    </row>
    <row r="7" spans="2:8" s="12" customFormat="1" ht="24.75" customHeight="1">
      <c r="B7" s="4" t="s">
        <v>0</v>
      </c>
      <c r="C7" s="126">
        <f>$C$5</f>
        <v>32633</v>
      </c>
      <c r="D7" s="126">
        <v>35308</v>
      </c>
      <c r="E7" s="9">
        <f>D7-C7</f>
        <v>2675</v>
      </c>
      <c r="F7" s="158">
        <f>$B$4*7/100*E7/365</f>
        <v>20520.54794520548</v>
      </c>
      <c r="G7" s="8"/>
      <c r="H7" s="9"/>
    </row>
    <row r="8" spans="2:8" s="12" customFormat="1" ht="24.75" customHeight="1" thickBot="1">
      <c r="B8" s="5"/>
      <c r="C8" s="126">
        <v>35309</v>
      </c>
      <c r="D8" s="126">
        <f>$D$5</f>
        <v>37647</v>
      </c>
      <c r="E8" s="10">
        <f>D8-C8+1</f>
        <v>2339</v>
      </c>
      <c r="F8" s="158">
        <f>B4*7/100*E8/365</f>
        <v>17943.013698630137</v>
      </c>
      <c r="G8" s="8"/>
      <c r="H8" s="9"/>
    </row>
    <row r="9" spans="2:8" s="12" customFormat="1" ht="24.75" customHeight="1">
      <c r="B9" s="5"/>
      <c r="C9" s="123"/>
      <c r="D9" s="126"/>
      <c r="E9" s="6"/>
      <c r="F9" s="158">
        <f>SUM(F7:F8)</f>
        <v>38463.561643835616</v>
      </c>
      <c r="G9" s="14"/>
      <c r="H9" s="6"/>
    </row>
    <row r="10" spans="2:8" s="12" customFormat="1" ht="24.75" customHeight="1">
      <c r="B10" s="5"/>
      <c r="C10" s="128"/>
      <c r="D10" s="6"/>
      <c r="E10" s="6"/>
      <c r="F10" s="55"/>
      <c r="H10" s="6"/>
    </row>
    <row r="11" spans="2:8" s="12" customFormat="1" ht="24.75" customHeight="1">
      <c r="B11" s="6"/>
      <c r="C11" s="130" t="s">
        <v>34</v>
      </c>
      <c r="D11" s="158">
        <f>$B$4</f>
        <v>40000</v>
      </c>
      <c r="E11" s="47"/>
      <c r="F11" s="55"/>
      <c r="H11" s="6"/>
    </row>
    <row r="12" spans="2:8" ht="24.75" customHeight="1">
      <c r="B12" s="6"/>
      <c r="C12" s="130" t="s">
        <v>22</v>
      </c>
      <c r="D12" s="158">
        <f>F9</f>
        <v>38463.561643835616</v>
      </c>
      <c r="E12" s="48"/>
      <c r="F12" s="57"/>
      <c r="H12"/>
    </row>
    <row r="13" spans="2:8" ht="24.75" customHeight="1">
      <c r="B13" s="17"/>
      <c r="C13" s="133" t="s">
        <v>25</v>
      </c>
      <c r="D13" s="158">
        <f>SUM(D11:D12)</f>
        <v>78463.56164383562</v>
      </c>
      <c r="E13" s="13"/>
      <c r="F13" s="57"/>
      <c r="H13"/>
    </row>
    <row r="14" spans="2:8" ht="24.75" customHeight="1">
      <c r="B14" s="6"/>
      <c r="C14" s="131"/>
      <c r="D14" s="13"/>
      <c r="E14" s="13"/>
      <c r="F14" s="57"/>
      <c r="H14"/>
    </row>
    <row r="15" spans="2:8" ht="24.75" customHeight="1">
      <c r="B15" s="6"/>
      <c r="C15" s="132"/>
      <c r="D15"/>
      <c r="E15"/>
      <c r="F15" s="57"/>
      <c r="H15"/>
    </row>
    <row r="16" spans="2:8" ht="24.75" customHeight="1">
      <c r="B16" s="6"/>
      <c r="C16" s="132"/>
      <c r="D16"/>
      <c r="E16"/>
      <c r="F16" s="57"/>
      <c r="H16"/>
    </row>
    <row r="17" spans="2:8" ht="24.75" customHeight="1">
      <c r="B17" s="6"/>
      <c r="C17" s="132"/>
      <c r="D17"/>
      <c r="E17"/>
      <c r="F17" s="57"/>
      <c r="H17"/>
    </row>
    <row r="18" spans="2:8" ht="24.75" customHeight="1">
      <c r="B18" s="6"/>
      <c r="C18" s="132"/>
      <c r="D18"/>
      <c r="E18"/>
      <c r="F18" s="57"/>
      <c r="H18"/>
    </row>
    <row r="19" spans="2:8" ht="24.75" customHeight="1">
      <c r="B19" s="6"/>
      <c r="C19" s="132"/>
      <c r="D19"/>
      <c r="E19"/>
      <c r="F19" s="57"/>
      <c r="H19"/>
    </row>
    <row r="20" spans="2:8" ht="24.75" customHeight="1">
      <c r="B20" s="6"/>
      <c r="C20" s="132"/>
      <c r="D20"/>
      <c r="E20"/>
      <c r="F20" s="57"/>
      <c r="H20"/>
    </row>
    <row r="21" spans="2:8" ht="24.75" customHeight="1">
      <c r="B21" s="6"/>
      <c r="C21" s="132"/>
      <c r="D21"/>
      <c r="E21"/>
      <c r="F21" s="57"/>
      <c r="H21"/>
    </row>
    <row r="22" spans="2:8" ht="24.75" customHeight="1">
      <c r="B22" s="6"/>
      <c r="C22" s="132"/>
      <c r="D22"/>
      <c r="E22"/>
      <c r="F22" s="57"/>
      <c r="H22"/>
    </row>
    <row r="23" spans="2:8" ht="24.75" customHeight="1">
      <c r="B23" s="6"/>
      <c r="C23" s="132"/>
      <c r="D23"/>
      <c r="E23"/>
      <c r="F23" s="57"/>
      <c r="H23"/>
    </row>
    <row r="24" spans="2:8" ht="24.75" customHeight="1">
      <c r="B24" s="6"/>
      <c r="C24" s="132"/>
      <c r="D24"/>
      <c r="E24"/>
      <c r="F24" s="57"/>
      <c r="H24"/>
    </row>
    <row r="25" spans="2:8" ht="24.75" customHeight="1">
      <c r="B25" s="6"/>
      <c r="C25" s="132"/>
      <c r="D25"/>
      <c r="E25"/>
      <c r="F25" s="57"/>
      <c r="H25"/>
    </row>
    <row r="26" spans="2:8" ht="24.75" customHeight="1">
      <c r="B26" s="6"/>
      <c r="C26" s="132"/>
      <c r="D26"/>
      <c r="E26"/>
      <c r="F26" s="57"/>
      <c r="H26"/>
    </row>
    <row r="27" spans="2:8" ht="24.75" customHeight="1">
      <c r="B27" s="6"/>
      <c r="C27" s="132"/>
      <c r="D27"/>
      <c r="E27"/>
      <c r="F27" s="57"/>
      <c r="H27"/>
    </row>
    <row r="28" spans="2:8" ht="24.75" customHeight="1">
      <c r="B28" s="6"/>
      <c r="C28" s="132"/>
      <c r="D28"/>
      <c r="E28"/>
      <c r="F28" s="57"/>
      <c r="H28"/>
    </row>
    <row r="29" spans="2:8" ht="24.75" customHeight="1">
      <c r="B29" s="6"/>
      <c r="C29" s="132"/>
      <c r="D29"/>
      <c r="E29"/>
      <c r="F29" s="57"/>
      <c r="H29"/>
    </row>
    <row r="30" spans="2:8" ht="24.75" customHeight="1">
      <c r="B30" s="6"/>
      <c r="C30" s="132"/>
      <c r="D30"/>
      <c r="E30"/>
      <c r="F30" s="57"/>
      <c r="H30"/>
    </row>
    <row r="31" spans="2:8" ht="24.75" customHeight="1">
      <c r="B31" s="6"/>
      <c r="C31" s="132"/>
      <c r="D31"/>
      <c r="E31"/>
      <c r="F31" s="57"/>
      <c r="H31"/>
    </row>
    <row r="32" spans="2:8" ht="24.75" customHeight="1">
      <c r="B32" s="6"/>
      <c r="C32" s="132"/>
      <c r="D32"/>
      <c r="E32"/>
      <c r="F32" s="57"/>
      <c r="H32"/>
    </row>
    <row r="33" spans="2:8" ht="24.75" customHeight="1">
      <c r="B33" s="6"/>
      <c r="C33" s="132"/>
      <c r="D33"/>
      <c r="E33"/>
      <c r="F33" s="57"/>
      <c r="H33"/>
    </row>
    <row r="34" spans="2:8" ht="24.75" customHeight="1">
      <c r="B34" s="6"/>
      <c r="C34" s="132"/>
      <c r="D34"/>
      <c r="E34"/>
      <c r="F34" s="57"/>
      <c r="H34"/>
    </row>
    <row r="35" spans="2:8" ht="24.75" customHeight="1">
      <c r="B35" s="6"/>
      <c r="C35" s="132"/>
      <c r="D35"/>
      <c r="E35"/>
      <c r="F35" s="57"/>
      <c r="H35"/>
    </row>
    <row r="36" spans="2:8" ht="24.75" customHeight="1">
      <c r="B36" s="6"/>
      <c r="C36" s="132"/>
      <c r="D36"/>
      <c r="E36"/>
      <c r="F36" s="57"/>
      <c r="H36"/>
    </row>
    <row r="37" spans="2:8" ht="24.75" customHeight="1">
      <c r="B37" s="6"/>
      <c r="C37" s="132"/>
      <c r="D37"/>
      <c r="E37"/>
      <c r="F37" s="57"/>
      <c r="H37"/>
    </row>
    <row r="38" spans="2:8" ht="24.75" customHeight="1">
      <c r="B38" s="6"/>
      <c r="C38" s="132"/>
      <c r="D38"/>
      <c r="E38"/>
      <c r="F38" s="57"/>
      <c r="H38"/>
    </row>
    <row r="39" spans="2:8" ht="24.75" customHeight="1">
      <c r="B39" s="6"/>
      <c r="C39" s="132"/>
      <c r="D39"/>
      <c r="E39"/>
      <c r="F39" s="57"/>
      <c r="H39"/>
    </row>
    <row r="40" spans="2:8" ht="24.75" customHeight="1">
      <c r="B40" s="6"/>
      <c r="C40" s="132"/>
      <c r="D40"/>
      <c r="E40"/>
      <c r="F40" s="57"/>
      <c r="H40"/>
    </row>
    <row r="41" spans="2:8" ht="24.75" customHeight="1">
      <c r="B41" s="6"/>
      <c r="C41" s="132"/>
      <c r="D41"/>
      <c r="E41"/>
      <c r="F41" s="57"/>
      <c r="H41"/>
    </row>
    <row r="42" spans="2:8" ht="24.75" customHeight="1">
      <c r="B42" s="6"/>
      <c r="C42" s="132"/>
      <c r="D42"/>
      <c r="E42"/>
      <c r="F42" s="57"/>
      <c r="H42"/>
    </row>
    <row r="43" spans="2:8" ht="24.75" customHeight="1">
      <c r="B43" s="6"/>
      <c r="C43" s="132"/>
      <c r="D43"/>
      <c r="E43"/>
      <c r="F43" s="57"/>
      <c r="H43"/>
    </row>
    <row r="44" spans="2:8" ht="24.75" customHeight="1">
      <c r="B44" s="6"/>
      <c r="C44" s="132"/>
      <c r="D44"/>
      <c r="E44"/>
      <c r="F44" s="57"/>
      <c r="H44"/>
    </row>
    <row r="45" spans="2:8" ht="24.75" customHeight="1">
      <c r="B45" s="6"/>
      <c r="C45" s="132"/>
      <c r="D45"/>
      <c r="E45"/>
      <c r="F45" s="57"/>
      <c r="H45"/>
    </row>
    <row r="46" spans="2:8" ht="24.75" customHeight="1">
      <c r="B46" s="6"/>
      <c r="C46" s="132"/>
      <c r="D46"/>
      <c r="E46"/>
      <c r="F46" s="57"/>
      <c r="H46"/>
    </row>
    <row r="47" spans="2:8" ht="24.75" customHeight="1">
      <c r="B47" s="6"/>
      <c r="C47" s="132"/>
      <c r="D47"/>
      <c r="E47"/>
      <c r="F47" s="57"/>
      <c r="H47"/>
    </row>
    <row r="48" spans="2:8" ht="24.75" customHeight="1">
      <c r="B48" s="6"/>
      <c r="C48" s="132"/>
      <c r="D48"/>
      <c r="E48"/>
      <c r="F48" s="57"/>
      <c r="H48"/>
    </row>
    <row r="49" spans="2:8" ht="24.75" customHeight="1">
      <c r="B49" s="6"/>
      <c r="C49" s="132"/>
      <c r="D49"/>
      <c r="E49"/>
      <c r="F49" s="57"/>
      <c r="H49"/>
    </row>
    <row r="50" spans="2:8" ht="24.75" customHeight="1">
      <c r="B50" s="6"/>
      <c r="C50" s="132"/>
      <c r="D50"/>
      <c r="E50"/>
      <c r="F50" s="57"/>
      <c r="H50"/>
    </row>
    <row r="51" spans="2:8" ht="24.75" customHeight="1">
      <c r="B51" s="6"/>
      <c r="C51" s="132"/>
      <c r="D51"/>
      <c r="E51"/>
      <c r="F51" s="57"/>
      <c r="H51"/>
    </row>
    <row r="52" spans="2:8" ht="24.75" customHeight="1">
      <c r="B52" s="6"/>
      <c r="C52" s="132"/>
      <c r="D52"/>
      <c r="E52"/>
      <c r="F52" s="57"/>
      <c r="H52"/>
    </row>
    <row r="53" spans="2:8" ht="24.75" customHeight="1">
      <c r="B53" s="6"/>
      <c r="C53" s="132"/>
      <c r="D53"/>
      <c r="E53"/>
      <c r="F53" s="57"/>
      <c r="H53"/>
    </row>
    <row r="54" spans="2:8" ht="24.75" customHeight="1">
      <c r="B54" s="6"/>
      <c r="C54" s="132"/>
      <c r="D54"/>
      <c r="E54"/>
      <c r="F54" s="57"/>
      <c r="H54"/>
    </row>
    <row r="55" spans="2:8" ht="24.75" customHeight="1">
      <c r="B55" s="6"/>
      <c r="C55" s="132"/>
      <c r="D55"/>
      <c r="E55"/>
      <c r="F55" s="57"/>
      <c r="H55"/>
    </row>
    <row r="56" spans="2:8" ht="24.75" customHeight="1">
      <c r="B56" s="6"/>
      <c r="C56" s="132"/>
      <c r="D56"/>
      <c r="E56"/>
      <c r="F56" s="57"/>
      <c r="H56"/>
    </row>
    <row r="57" spans="2:8" ht="24.75" customHeight="1">
      <c r="B57" s="6"/>
      <c r="C57" s="132"/>
      <c r="D57"/>
      <c r="E57"/>
      <c r="F57" s="57"/>
      <c r="H57"/>
    </row>
    <row r="58" spans="2:8" ht="24.75" customHeight="1">
      <c r="B58" s="6"/>
      <c r="C58" s="132"/>
      <c r="D58"/>
      <c r="E58"/>
      <c r="F58" s="57"/>
      <c r="H58"/>
    </row>
    <row r="59" spans="2:8" ht="24.75" customHeight="1">
      <c r="B59" s="6"/>
      <c r="C59" s="132"/>
      <c r="D59"/>
      <c r="E59"/>
      <c r="F59" s="57"/>
      <c r="H59"/>
    </row>
    <row r="60" spans="2:8" ht="24.75" customHeight="1">
      <c r="B60" s="6"/>
      <c r="C60" s="132"/>
      <c r="D60"/>
      <c r="E60"/>
      <c r="F60" s="57"/>
      <c r="H60"/>
    </row>
    <row r="61" spans="2:8" ht="24.75" customHeight="1">
      <c r="B61" s="6"/>
      <c r="C61" s="132"/>
      <c r="D61"/>
      <c r="E61"/>
      <c r="F61" s="57"/>
      <c r="H61"/>
    </row>
    <row r="62" spans="2:8" ht="24.75" customHeight="1">
      <c r="B62" s="6"/>
      <c r="C62" s="132"/>
      <c r="D62"/>
      <c r="E62"/>
      <c r="F62" s="57"/>
      <c r="H62"/>
    </row>
    <row r="63" spans="3:8" ht="24.75" customHeight="1">
      <c r="C63" s="132"/>
      <c r="D63"/>
      <c r="E63"/>
      <c r="F63" s="57"/>
      <c r="H63"/>
    </row>
  </sheetData>
  <sheetProtection/>
  <printOptions/>
  <pageMargins left="1.09" right="0.42" top="1" bottom="1" header="0.5" footer="0.5"/>
  <pageSetup horizontalDpi="300" verticalDpi="300" orientation="portrait" paperSize="9" r:id="rId1"/>
  <headerFooter alignWithMargins="0">
    <oddHeader>&amp;C&amp;A</oddHeader>
    <oddFooter>&amp;Crekenmap emsens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63"/>
  <sheetViews>
    <sheetView showGridLines="0" zoomScalePageLayoutView="0" workbookViewId="0" topLeftCell="A1">
      <selection activeCell="D6" sqref="D6"/>
    </sheetView>
  </sheetViews>
  <sheetFormatPr defaultColWidth="9.140625" defaultRowHeight="24.75" customHeight="1"/>
  <cols>
    <col min="1" max="1" width="3.57421875" style="0" customWidth="1"/>
    <col min="2" max="2" width="17.28125" style="5" customWidth="1"/>
    <col min="3" max="3" width="17.421875" style="129" customWidth="1"/>
    <col min="4" max="4" width="18.421875" style="1" customWidth="1"/>
    <col min="5" max="5" width="8.421875" style="2" customWidth="1"/>
    <col min="6" max="6" width="20.140625" style="54" customWidth="1"/>
    <col min="7" max="7" width="13.28125" style="0" customWidth="1"/>
    <col min="8" max="8" width="10.00390625" style="2" customWidth="1"/>
  </cols>
  <sheetData>
    <row r="1" spans="1:8" s="12" customFormat="1" ht="24.75" customHeight="1">
      <c r="A1" s="122" t="s">
        <v>78</v>
      </c>
      <c r="B1" s="122"/>
      <c r="C1" s="225"/>
      <c r="D1" s="122"/>
      <c r="E1" s="122"/>
      <c r="F1" s="122"/>
      <c r="H1" s="6"/>
    </row>
    <row r="2" spans="1:5" ht="24.75" customHeight="1">
      <c r="A2" s="44" t="s">
        <v>32</v>
      </c>
      <c r="B2" s="45"/>
      <c r="C2" s="128"/>
      <c r="D2" s="11"/>
      <c r="E2" s="6"/>
    </row>
    <row r="3" spans="1:2" ht="22.5" customHeight="1">
      <c r="A3" s="46" t="s">
        <v>33</v>
      </c>
      <c r="B3" s="45"/>
    </row>
    <row r="4" spans="1:8" s="12" customFormat="1" ht="29.25" customHeight="1">
      <c r="A4" s="40"/>
      <c r="B4" s="39">
        <v>4126666</v>
      </c>
      <c r="C4" s="124"/>
      <c r="D4" s="123"/>
      <c r="E4" s="6"/>
      <c r="F4" s="55"/>
      <c r="H4" s="37"/>
    </row>
    <row r="5" spans="2:8" s="12" customFormat="1" ht="24.75" customHeight="1">
      <c r="B5" s="4" t="s">
        <v>1</v>
      </c>
      <c r="C5" s="125">
        <v>34090</v>
      </c>
      <c r="D5" s="125">
        <v>37647</v>
      </c>
      <c r="E5" s="38">
        <f>(D5-C5)</f>
        <v>3557</v>
      </c>
      <c r="F5" s="56"/>
      <c r="G5" s="7"/>
      <c r="H5" s="15"/>
    </row>
    <row r="6" spans="2:8" s="12" customFormat="1" ht="24.75" customHeight="1">
      <c r="B6" s="4"/>
      <c r="C6" s="126"/>
      <c r="D6" s="126"/>
      <c r="E6" s="16" t="s">
        <v>4</v>
      </c>
      <c r="F6" s="55"/>
      <c r="G6" s="8"/>
      <c r="H6" s="9"/>
    </row>
    <row r="7" spans="2:8" s="12" customFormat="1" ht="24.75" customHeight="1">
      <c r="B7" s="4" t="s">
        <v>0</v>
      </c>
      <c r="C7" s="126">
        <f>$C$5</f>
        <v>34090</v>
      </c>
      <c r="D7" s="126">
        <v>35308</v>
      </c>
      <c r="E7" s="9">
        <f>D7-C7</f>
        <v>1218</v>
      </c>
      <c r="F7" s="58">
        <f>$B$4*7/100*E7/365</f>
        <v>963943.9538630137</v>
      </c>
      <c r="G7" s="8"/>
      <c r="H7" s="9"/>
    </row>
    <row r="8" spans="2:8" s="12" customFormat="1" ht="24.75" customHeight="1" thickBot="1">
      <c r="B8" s="5"/>
      <c r="C8" s="126">
        <v>35309</v>
      </c>
      <c r="D8" s="126">
        <f>$D$5</f>
        <v>37647</v>
      </c>
      <c r="E8" s="10">
        <f>D8-C8+1</f>
        <v>2339</v>
      </c>
      <c r="F8" s="58">
        <f>B4*7/100*E8/365</f>
        <v>1851120.6141917806</v>
      </c>
      <c r="G8" s="8"/>
      <c r="H8" s="9"/>
    </row>
    <row r="9" spans="2:8" s="12" customFormat="1" ht="24.75" customHeight="1">
      <c r="B9" s="5"/>
      <c r="C9" s="123"/>
      <c r="D9" s="126"/>
      <c r="E9" s="6"/>
      <c r="F9" s="59">
        <f>SUM(F7:F8)</f>
        <v>2815064.5680547943</v>
      </c>
      <c r="G9" s="14"/>
      <c r="H9" s="6"/>
    </row>
    <row r="10" spans="2:8" s="12" customFormat="1" ht="24.75" customHeight="1">
      <c r="B10" s="5"/>
      <c r="C10" s="128"/>
      <c r="D10" s="6"/>
      <c r="E10" s="6"/>
      <c r="F10" s="55"/>
      <c r="H10" s="6"/>
    </row>
    <row r="11" spans="2:8" s="12" customFormat="1" ht="24.75" customHeight="1">
      <c r="B11" s="6"/>
      <c r="C11" s="130" t="s">
        <v>34</v>
      </c>
      <c r="D11" s="51">
        <f>$B$4</f>
        <v>4126666</v>
      </c>
      <c r="E11" s="47"/>
      <c r="F11" s="55"/>
      <c r="H11" s="6"/>
    </row>
    <row r="12" spans="2:8" ht="24.75" customHeight="1">
      <c r="B12" s="6"/>
      <c r="C12" s="130" t="s">
        <v>22</v>
      </c>
      <c r="D12" s="51">
        <f>F9</f>
        <v>2815064.5680547943</v>
      </c>
      <c r="E12" s="48"/>
      <c r="F12" s="57"/>
      <c r="H12"/>
    </row>
    <row r="13" spans="2:8" ht="24.75" customHeight="1">
      <c r="B13" s="17"/>
      <c r="C13" s="133" t="s">
        <v>25</v>
      </c>
      <c r="D13" s="49">
        <f>SUM(D11:D12)</f>
        <v>6941730.568054794</v>
      </c>
      <c r="E13" s="13"/>
      <c r="F13" s="57"/>
      <c r="H13"/>
    </row>
    <row r="14" spans="2:8" ht="24.75" customHeight="1">
      <c r="B14" s="6"/>
      <c r="C14" s="131"/>
      <c r="D14" s="13"/>
      <c r="E14" s="13"/>
      <c r="F14" s="57"/>
      <c r="H14"/>
    </row>
    <row r="15" spans="2:8" ht="24.75" customHeight="1">
      <c r="B15" s="6"/>
      <c r="C15" s="132"/>
      <c r="D15"/>
      <c r="E15"/>
      <c r="F15" s="57"/>
      <c r="H15"/>
    </row>
    <row r="16" spans="2:8" ht="24.75" customHeight="1">
      <c r="B16" s="6"/>
      <c r="C16" s="132"/>
      <c r="D16"/>
      <c r="E16"/>
      <c r="F16" s="57"/>
      <c r="H16"/>
    </row>
    <row r="17" spans="2:8" ht="24.75" customHeight="1">
      <c r="B17" s="6"/>
      <c r="C17" s="132"/>
      <c r="D17"/>
      <c r="E17"/>
      <c r="F17" s="57"/>
      <c r="H17"/>
    </row>
    <row r="18" spans="2:8" ht="24.75" customHeight="1">
      <c r="B18" s="6"/>
      <c r="C18" s="132"/>
      <c r="D18"/>
      <c r="E18"/>
      <c r="F18" s="57"/>
      <c r="H18"/>
    </row>
    <row r="19" spans="2:8" ht="24.75" customHeight="1">
      <c r="B19" s="6"/>
      <c r="C19" s="132"/>
      <c r="D19"/>
      <c r="E19"/>
      <c r="F19" s="57"/>
      <c r="H19"/>
    </row>
    <row r="20" spans="2:8" ht="24.75" customHeight="1">
      <c r="B20" s="6"/>
      <c r="C20" s="132"/>
      <c r="D20"/>
      <c r="E20"/>
      <c r="F20" s="57"/>
      <c r="H20"/>
    </row>
    <row r="21" spans="2:8" ht="24.75" customHeight="1">
      <c r="B21" s="6"/>
      <c r="C21" s="132"/>
      <c r="D21"/>
      <c r="E21"/>
      <c r="F21" s="57"/>
      <c r="H21"/>
    </row>
    <row r="22" spans="2:8" ht="24.75" customHeight="1">
      <c r="B22" s="6"/>
      <c r="C22" s="132"/>
      <c r="D22"/>
      <c r="E22"/>
      <c r="F22" s="57"/>
      <c r="H22"/>
    </row>
    <row r="23" spans="2:8" ht="24.75" customHeight="1">
      <c r="B23" s="6"/>
      <c r="C23" s="132"/>
      <c r="D23"/>
      <c r="E23"/>
      <c r="F23" s="57"/>
      <c r="H23"/>
    </row>
    <row r="24" spans="2:8" ht="24.75" customHeight="1">
      <c r="B24" s="6"/>
      <c r="C24" s="132"/>
      <c r="D24"/>
      <c r="E24"/>
      <c r="F24" s="57"/>
      <c r="H24"/>
    </row>
    <row r="25" spans="2:8" ht="24.75" customHeight="1">
      <c r="B25" s="6"/>
      <c r="C25" s="132"/>
      <c r="D25"/>
      <c r="E25"/>
      <c r="F25" s="57"/>
      <c r="H25"/>
    </row>
    <row r="26" spans="2:8" ht="24.75" customHeight="1">
      <c r="B26" s="6"/>
      <c r="C26" s="132"/>
      <c r="D26"/>
      <c r="E26"/>
      <c r="F26" s="57"/>
      <c r="H26"/>
    </row>
    <row r="27" spans="2:8" ht="24.75" customHeight="1">
      <c r="B27" s="6"/>
      <c r="C27" s="132"/>
      <c r="D27"/>
      <c r="E27"/>
      <c r="F27" s="57"/>
      <c r="H27"/>
    </row>
    <row r="28" spans="2:8" ht="24.75" customHeight="1">
      <c r="B28" s="6"/>
      <c r="C28" s="132"/>
      <c r="D28"/>
      <c r="E28"/>
      <c r="F28" s="57"/>
      <c r="H28"/>
    </row>
    <row r="29" spans="2:8" ht="24.75" customHeight="1">
      <c r="B29" s="6"/>
      <c r="C29" s="132"/>
      <c r="D29"/>
      <c r="E29"/>
      <c r="F29" s="57"/>
      <c r="H29"/>
    </row>
    <row r="30" spans="2:8" ht="24.75" customHeight="1">
      <c r="B30" s="6"/>
      <c r="C30" s="132"/>
      <c r="D30"/>
      <c r="E30"/>
      <c r="F30" s="57"/>
      <c r="H30"/>
    </row>
    <row r="31" spans="2:8" ht="24.75" customHeight="1">
      <c r="B31" s="6"/>
      <c r="C31" s="132"/>
      <c r="D31"/>
      <c r="E31"/>
      <c r="F31" s="57"/>
      <c r="H31"/>
    </row>
    <row r="32" spans="2:8" ht="24.75" customHeight="1">
      <c r="B32" s="6"/>
      <c r="C32" s="132"/>
      <c r="D32"/>
      <c r="E32"/>
      <c r="F32" s="57"/>
      <c r="H32"/>
    </row>
    <row r="33" spans="2:8" ht="24.75" customHeight="1">
      <c r="B33" s="6"/>
      <c r="C33" s="132"/>
      <c r="D33"/>
      <c r="E33"/>
      <c r="F33" s="57"/>
      <c r="H33"/>
    </row>
    <row r="34" spans="2:8" ht="24.75" customHeight="1">
      <c r="B34" s="6"/>
      <c r="C34" s="132"/>
      <c r="D34"/>
      <c r="E34"/>
      <c r="F34" s="57"/>
      <c r="H34"/>
    </row>
    <row r="35" spans="2:8" ht="24.75" customHeight="1">
      <c r="B35" s="6"/>
      <c r="C35" s="132"/>
      <c r="D35"/>
      <c r="E35"/>
      <c r="F35" s="57"/>
      <c r="H35"/>
    </row>
    <row r="36" spans="2:8" ht="24.75" customHeight="1">
      <c r="B36" s="6"/>
      <c r="C36" s="132"/>
      <c r="D36"/>
      <c r="E36"/>
      <c r="F36" s="57"/>
      <c r="H36"/>
    </row>
    <row r="37" spans="2:8" ht="24.75" customHeight="1">
      <c r="B37" s="6"/>
      <c r="C37" s="132"/>
      <c r="D37"/>
      <c r="E37"/>
      <c r="F37" s="57"/>
      <c r="H37"/>
    </row>
    <row r="38" spans="2:8" ht="24.75" customHeight="1">
      <c r="B38" s="6"/>
      <c r="C38" s="132"/>
      <c r="D38"/>
      <c r="E38"/>
      <c r="F38" s="57"/>
      <c r="H38"/>
    </row>
    <row r="39" spans="2:8" ht="24.75" customHeight="1">
      <c r="B39" s="6"/>
      <c r="C39" s="132"/>
      <c r="D39"/>
      <c r="E39"/>
      <c r="F39" s="57"/>
      <c r="H39"/>
    </row>
    <row r="40" spans="2:8" ht="24.75" customHeight="1">
      <c r="B40" s="6"/>
      <c r="C40" s="132"/>
      <c r="D40"/>
      <c r="E40"/>
      <c r="F40" s="57"/>
      <c r="H40"/>
    </row>
    <row r="41" spans="2:8" ht="24.75" customHeight="1">
      <c r="B41" s="6"/>
      <c r="C41" s="132"/>
      <c r="D41"/>
      <c r="E41"/>
      <c r="F41" s="57"/>
      <c r="H41"/>
    </row>
    <row r="42" spans="2:8" ht="24.75" customHeight="1">
      <c r="B42" s="6"/>
      <c r="C42" s="132"/>
      <c r="D42"/>
      <c r="E42"/>
      <c r="F42" s="57"/>
      <c r="H42"/>
    </row>
    <row r="43" spans="2:8" ht="24.75" customHeight="1">
      <c r="B43" s="6"/>
      <c r="C43" s="132"/>
      <c r="D43"/>
      <c r="E43"/>
      <c r="F43" s="57"/>
      <c r="H43"/>
    </row>
    <row r="44" spans="2:8" ht="24.75" customHeight="1">
      <c r="B44" s="6"/>
      <c r="C44" s="132"/>
      <c r="D44"/>
      <c r="E44"/>
      <c r="F44" s="57"/>
      <c r="H44"/>
    </row>
    <row r="45" spans="2:8" ht="24.75" customHeight="1">
      <c r="B45" s="6"/>
      <c r="C45" s="132"/>
      <c r="D45"/>
      <c r="E45"/>
      <c r="F45" s="57"/>
      <c r="H45"/>
    </row>
    <row r="46" spans="2:8" ht="24.75" customHeight="1">
      <c r="B46" s="6"/>
      <c r="C46" s="132"/>
      <c r="D46"/>
      <c r="E46"/>
      <c r="F46" s="57"/>
      <c r="H46"/>
    </row>
    <row r="47" spans="2:8" ht="24.75" customHeight="1">
      <c r="B47" s="6"/>
      <c r="C47" s="132"/>
      <c r="D47"/>
      <c r="E47"/>
      <c r="F47" s="57"/>
      <c r="H47"/>
    </row>
    <row r="48" spans="2:8" ht="24.75" customHeight="1">
      <c r="B48" s="6"/>
      <c r="C48" s="132"/>
      <c r="D48"/>
      <c r="E48"/>
      <c r="F48" s="57"/>
      <c r="H48"/>
    </row>
    <row r="49" spans="2:8" ht="24.75" customHeight="1">
      <c r="B49" s="6"/>
      <c r="C49" s="132"/>
      <c r="D49"/>
      <c r="E49"/>
      <c r="F49" s="57"/>
      <c r="H49"/>
    </row>
    <row r="50" spans="2:8" ht="24.75" customHeight="1">
      <c r="B50" s="6"/>
      <c r="C50" s="132"/>
      <c r="D50"/>
      <c r="E50"/>
      <c r="F50" s="57"/>
      <c r="H50"/>
    </row>
    <row r="51" spans="2:8" ht="24.75" customHeight="1">
      <c r="B51" s="6"/>
      <c r="C51" s="132"/>
      <c r="D51"/>
      <c r="E51"/>
      <c r="F51" s="57"/>
      <c r="H51"/>
    </row>
    <row r="52" spans="2:8" ht="24.75" customHeight="1">
      <c r="B52" s="6"/>
      <c r="C52" s="132"/>
      <c r="D52"/>
      <c r="E52"/>
      <c r="F52" s="57"/>
      <c r="H52"/>
    </row>
    <row r="53" spans="2:8" ht="24.75" customHeight="1">
      <c r="B53" s="6"/>
      <c r="C53" s="132"/>
      <c r="D53"/>
      <c r="E53"/>
      <c r="F53" s="57"/>
      <c r="H53"/>
    </row>
    <row r="54" spans="2:8" ht="24.75" customHeight="1">
      <c r="B54" s="6"/>
      <c r="C54" s="132"/>
      <c r="D54"/>
      <c r="E54"/>
      <c r="F54" s="57"/>
      <c r="H54"/>
    </row>
    <row r="55" spans="2:8" ht="24.75" customHeight="1">
      <c r="B55" s="6"/>
      <c r="C55" s="132"/>
      <c r="D55"/>
      <c r="E55"/>
      <c r="F55" s="57"/>
      <c r="H55"/>
    </row>
    <row r="56" spans="2:8" ht="24.75" customHeight="1">
      <c r="B56" s="6"/>
      <c r="C56" s="132"/>
      <c r="D56"/>
      <c r="E56"/>
      <c r="F56" s="57"/>
      <c r="H56"/>
    </row>
    <row r="57" spans="2:8" ht="24.75" customHeight="1">
      <c r="B57" s="6"/>
      <c r="C57" s="132"/>
      <c r="D57"/>
      <c r="E57"/>
      <c r="F57" s="57"/>
      <c r="H57"/>
    </row>
    <row r="58" spans="2:8" ht="24.75" customHeight="1">
      <c r="B58" s="6"/>
      <c r="C58" s="132"/>
      <c r="D58"/>
      <c r="E58"/>
      <c r="F58" s="57"/>
      <c r="H58"/>
    </row>
    <row r="59" spans="2:8" ht="24.75" customHeight="1">
      <c r="B59" s="6"/>
      <c r="C59" s="132"/>
      <c r="D59"/>
      <c r="E59"/>
      <c r="F59" s="57"/>
      <c r="H59"/>
    </row>
    <row r="60" spans="2:8" ht="24.75" customHeight="1">
      <c r="B60" s="6"/>
      <c r="C60" s="132"/>
      <c r="D60"/>
      <c r="E60"/>
      <c r="F60" s="57"/>
      <c r="H60"/>
    </row>
    <row r="61" spans="2:8" ht="24.75" customHeight="1">
      <c r="B61" s="6"/>
      <c r="C61" s="132"/>
      <c r="D61"/>
      <c r="E61"/>
      <c r="F61" s="57"/>
      <c r="H61"/>
    </row>
    <row r="62" spans="2:8" ht="24.75" customHeight="1">
      <c r="B62" s="6"/>
      <c r="C62" s="132"/>
      <c r="D62"/>
      <c r="E62"/>
      <c r="F62" s="57"/>
      <c r="H62"/>
    </row>
    <row r="63" spans="3:8" ht="24.75" customHeight="1">
      <c r="C63" s="132"/>
      <c r="D63"/>
      <c r="E63"/>
      <c r="F63" s="57"/>
      <c r="H63"/>
    </row>
  </sheetData>
  <sheetProtection/>
  <printOptions/>
  <pageMargins left="0.75" right="0.31" top="1" bottom="1" header="0.5" footer="0.5"/>
  <pageSetup horizontalDpi="300" verticalDpi="300" orientation="portrait" paperSize="9" r:id="rId1"/>
  <headerFooter alignWithMargins="0">
    <oddHeader>&amp;C&amp;A</oddHeader>
    <oddFooter>&amp;Crekenmap emsens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zoomScale="90" zoomScaleNormal="90" zoomScalePageLayoutView="0" workbookViewId="0" topLeftCell="A1">
      <selection activeCell="E6" sqref="E6"/>
    </sheetView>
  </sheetViews>
  <sheetFormatPr defaultColWidth="9.140625" defaultRowHeight="24" customHeight="1"/>
  <cols>
    <col min="1" max="1" width="14.00390625" style="64" customWidth="1"/>
    <col min="2" max="2" width="12.8515625" style="72" customWidth="1"/>
    <col min="3" max="3" width="14.00390625" style="72" customWidth="1"/>
    <col min="4" max="4" width="27.00390625" style="64" customWidth="1"/>
    <col min="5" max="5" width="11.8515625" style="64" customWidth="1"/>
    <col min="6" max="16384" width="9.140625" style="64" customWidth="1"/>
  </cols>
  <sheetData>
    <row r="1" spans="1:7" ht="24" customHeight="1">
      <c r="A1" s="176" t="s">
        <v>39</v>
      </c>
      <c r="B1" s="177"/>
      <c r="C1" s="178"/>
      <c r="D1" s="176"/>
      <c r="E1" s="63"/>
      <c r="F1" s="63"/>
      <c r="G1" s="63"/>
    </row>
    <row r="2" spans="1:7" ht="24" customHeight="1">
      <c r="A2" s="176" t="s">
        <v>40</v>
      </c>
      <c r="B2" s="177"/>
      <c r="C2" s="178"/>
      <c r="D2" s="176"/>
      <c r="E2" s="63"/>
      <c r="F2" s="63"/>
      <c r="G2" s="63"/>
    </row>
    <row r="3" spans="1:7" ht="12" customHeight="1">
      <c r="A3" s="176"/>
      <c r="B3" s="177"/>
      <c r="C3" s="178"/>
      <c r="D3" s="176"/>
      <c r="E3" s="63"/>
      <c r="F3" s="63"/>
      <c r="G3" s="63"/>
    </row>
    <row r="4" spans="2:4" ht="24" customHeight="1">
      <c r="B4" s="72" t="s">
        <v>2</v>
      </c>
      <c r="C4" s="72" t="s">
        <v>3</v>
      </c>
      <c r="D4" s="64" t="s">
        <v>4</v>
      </c>
    </row>
    <row r="5" spans="2:4" s="65" customFormat="1" ht="41.25" customHeight="1">
      <c r="B5" s="145">
        <v>31904</v>
      </c>
      <c r="C5" s="145">
        <v>32474</v>
      </c>
      <c r="D5" s="66">
        <f>C5-B5</f>
        <v>570</v>
      </c>
    </row>
    <row r="6" ht="41.25" customHeight="1">
      <c r="F6" s="67"/>
    </row>
    <row r="7" spans="1:4" ht="24" customHeight="1">
      <c r="A7" s="226" t="s">
        <v>43</v>
      </c>
      <c r="B7" s="227"/>
      <c r="C7" s="228"/>
      <c r="D7" s="146">
        <v>9.125</v>
      </c>
    </row>
    <row r="8" spans="1:4" ht="24" customHeight="1">
      <c r="A8" s="226" t="s">
        <v>41</v>
      </c>
      <c r="B8" s="227"/>
      <c r="C8" s="74"/>
      <c r="D8" s="142">
        <v>1000000</v>
      </c>
    </row>
    <row r="9" spans="1:6" s="65" customFormat="1" ht="24" customHeight="1">
      <c r="A9" s="226" t="s">
        <v>42</v>
      </c>
      <c r="B9" s="227"/>
      <c r="C9" s="75">
        <f>$C$5</f>
        <v>32474</v>
      </c>
      <c r="D9" s="149">
        <f>$D$7/100*$D$5/365*$D$8</f>
        <v>142500</v>
      </c>
      <c r="E9" s="68"/>
      <c r="F9" s="69"/>
    </row>
    <row r="10" spans="1:3" ht="40.5" customHeight="1">
      <c r="A10" s="147" t="s">
        <v>44</v>
      </c>
      <c r="B10" s="148"/>
      <c r="C10" s="148"/>
    </row>
    <row r="11" spans="1:7" ht="24" customHeight="1">
      <c r="A11" s="147" t="s">
        <v>90</v>
      </c>
      <c r="B11" s="71"/>
      <c r="C11" s="71"/>
      <c r="D11" s="63"/>
      <c r="E11" s="63"/>
      <c r="F11" s="63"/>
      <c r="G11" s="63"/>
    </row>
    <row r="12" spans="1:6" ht="24" customHeight="1">
      <c r="A12" s="65" t="s">
        <v>88</v>
      </c>
      <c r="B12" s="73"/>
      <c r="C12" s="73" t="s">
        <v>89</v>
      </c>
      <c r="D12" s="60">
        <f>D8+D9</f>
        <v>1142500</v>
      </c>
      <c r="E12" s="68"/>
      <c r="F12" s="69"/>
    </row>
  </sheetData>
  <sheetProtection/>
  <mergeCells count="3">
    <mergeCell ref="A9:B9"/>
    <mergeCell ref="A8:B8"/>
    <mergeCell ref="A7:C7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&amp;Crekenmap emsens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04"/>
  <sheetViews>
    <sheetView zoomScale="75" zoomScaleNormal="75" zoomScalePageLayoutView="0" workbookViewId="0" topLeftCell="A1">
      <selection activeCell="B4" sqref="B4"/>
    </sheetView>
  </sheetViews>
  <sheetFormatPr defaultColWidth="9.140625" defaultRowHeight="24" customHeight="1"/>
  <cols>
    <col min="1" max="1" width="9.140625" style="64" customWidth="1"/>
    <col min="2" max="2" width="11.8515625" style="72" customWidth="1"/>
    <col min="3" max="3" width="23.421875" style="72" customWidth="1"/>
    <col min="4" max="4" width="10.57421875" style="64" customWidth="1"/>
    <col min="5" max="5" width="26.00390625" style="179" customWidth="1"/>
    <col min="6" max="16384" width="9.140625" style="64" customWidth="1"/>
  </cols>
  <sheetData>
    <row r="1" spans="1:7" ht="24" customHeight="1">
      <c r="A1" s="180" t="s">
        <v>45</v>
      </c>
      <c r="B1" s="181"/>
      <c r="C1" s="159"/>
      <c r="D1" s="180"/>
      <c r="E1" s="182"/>
      <c r="F1" s="63"/>
      <c r="G1" s="63"/>
    </row>
    <row r="2" spans="1:7" ht="24" customHeight="1">
      <c r="A2" s="180" t="s">
        <v>46</v>
      </c>
      <c r="B2" s="181"/>
      <c r="C2" s="159"/>
      <c r="D2" s="180"/>
      <c r="E2" s="182"/>
      <c r="F2" s="63"/>
      <c r="G2" s="63"/>
    </row>
    <row r="3" spans="2:4" ht="24" customHeight="1">
      <c r="B3" s="72" t="s">
        <v>2</v>
      </c>
      <c r="C3" s="72" t="s">
        <v>3</v>
      </c>
      <c r="D3" s="78" t="s">
        <v>4</v>
      </c>
    </row>
    <row r="4" spans="2:5" s="65" customFormat="1" ht="24" customHeight="1">
      <c r="B4" s="144">
        <v>37536</v>
      </c>
      <c r="C4" s="144">
        <v>37647</v>
      </c>
      <c r="D4" s="66">
        <f>C4-B4</f>
        <v>111</v>
      </c>
      <c r="E4" s="179"/>
    </row>
    <row r="5" spans="1:4" ht="24" customHeight="1" thickBot="1">
      <c r="A5" s="76" t="s">
        <v>41</v>
      </c>
      <c r="B5" s="77"/>
      <c r="C5" s="143">
        <v>1000000</v>
      </c>
      <c r="D5" s="70"/>
    </row>
    <row r="6" spans="2:6" s="65" customFormat="1" ht="21.75" customHeight="1">
      <c r="B6" s="183" t="s">
        <v>47</v>
      </c>
      <c r="C6" s="184"/>
      <c r="D6" s="185"/>
      <c r="E6" s="186" t="s">
        <v>48</v>
      </c>
      <c r="F6" s="187"/>
    </row>
    <row r="7" spans="1:5" s="189" customFormat="1" ht="15" customHeight="1">
      <c r="A7" s="64"/>
      <c r="B7" s="72">
        <v>1.25</v>
      </c>
      <c r="C7" s="188">
        <f>$C$5*B7/100*$D$4/365</f>
        <v>3801.3698630136987</v>
      </c>
      <c r="D7" s="64"/>
      <c r="E7" s="186">
        <f>$C$5+C7</f>
        <v>1003801.3698630137</v>
      </c>
    </row>
    <row r="8" spans="1:7" s="189" customFormat="1" ht="15" customHeight="1">
      <c r="A8" s="190"/>
      <c r="B8" s="191">
        <v>1.5</v>
      </c>
      <c r="C8" s="192">
        <f aca="true" t="shared" si="0" ref="C8:C71">$C$5*B8/100*$D$4/365</f>
        <v>4561.643835616438</v>
      </c>
      <c r="D8" s="190"/>
      <c r="E8" s="186">
        <f>$C$5+C8</f>
        <v>1004561.6438356164</v>
      </c>
      <c r="F8" s="190"/>
      <c r="G8" s="190"/>
    </row>
    <row r="9" spans="2:5" s="189" customFormat="1" ht="15" customHeight="1">
      <c r="B9" s="191">
        <v>1.75</v>
      </c>
      <c r="C9" s="192">
        <f t="shared" si="0"/>
        <v>5321.917808219178</v>
      </c>
      <c r="E9" s="186">
        <f aca="true" t="shared" si="1" ref="E9:E72">$C$5+C9</f>
        <v>1005321.9178082192</v>
      </c>
    </row>
    <row r="10" spans="1:6" ht="15" customHeight="1">
      <c r="A10" s="193"/>
      <c r="B10" s="191">
        <v>2</v>
      </c>
      <c r="C10" s="192">
        <f t="shared" si="0"/>
        <v>6082.191780821918</v>
      </c>
      <c r="D10" s="66"/>
      <c r="E10" s="186">
        <f t="shared" si="1"/>
        <v>1006082.1917808219</v>
      </c>
      <c r="F10" s="187"/>
    </row>
    <row r="11" spans="1:5" s="189" customFormat="1" ht="15" customHeight="1">
      <c r="A11" s="64"/>
      <c r="B11" s="72">
        <v>2.25</v>
      </c>
      <c r="C11" s="188">
        <f t="shared" si="0"/>
        <v>6842.465753424657</v>
      </c>
      <c r="D11" s="64"/>
      <c r="E11" s="186">
        <f t="shared" si="1"/>
        <v>1006842.4657534247</v>
      </c>
    </row>
    <row r="12" spans="2:5" s="189" customFormat="1" ht="15" customHeight="1">
      <c r="B12" s="191">
        <v>2.5</v>
      </c>
      <c r="C12" s="192">
        <f t="shared" si="0"/>
        <v>7602.739726027397</v>
      </c>
      <c r="E12" s="186">
        <f t="shared" si="1"/>
        <v>1007602.7397260274</v>
      </c>
    </row>
    <row r="13" spans="2:5" s="189" customFormat="1" ht="15" customHeight="1">
      <c r="B13" s="191">
        <v>2.75</v>
      </c>
      <c r="C13" s="192">
        <f t="shared" si="0"/>
        <v>8363.013698630137</v>
      </c>
      <c r="E13" s="186">
        <f t="shared" si="1"/>
        <v>1008363.0136986302</v>
      </c>
    </row>
    <row r="14" spans="2:5" s="189" customFormat="1" ht="15" customHeight="1">
      <c r="B14" s="191">
        <v>3</v>
      </c>
      <c r="C14" s="192">
        <f t="shared" si="0"/>
        <v>9123.287671232876</v>
      </c>
      <c r="E14" s="186">
        <f t="shared" si="1"/>
        <v>1009123.2876712328</v>
      </c>
    </row>
    <row r="15" spans="2:5" s="189" customFormat="1" ht="15" customHeight="1">
      <c r="B15" s="191">
        <v>3.25</v>
      </c>
      <c r="C15" s="192">
        <f t="shared" si="0"/>
        <v>9883.561643835616</v>
      </c>
      <c r="E15" s="186">
        <f t="shared" si="1"/>
        <v>1009883.5616438356</v>
      </c>
    </row>
    <row r="16" spans="2:5" s="189" customFormat="1" ht="15" customHeight="1">
      <c r="B16" s="191">
        <v>3.5</v>
      </c>
      <c r="C16" s="192">
        <f t="shared" si="0"/>
        <v>10643.835616438357</v>
      </c>
      <c r="E16" s="186">
        <f t="shared" si="1"/>
        <v>1010643.8356164383</v>
      </c>
    </row>
    <row r="17" spans="2:5" s="189" customFormat="1" ht="15" customHeight="1">
      <c r="B17" s="191">
        <v>3.75</v>
      </c>
      <c r="C17" s="192">
        <f t="shared" si="0"/>
        <v>11404.109589041096</v>
      </c>
      <c r="E17" s="186">
        <f t="shared" si="1"/>
        <v>1011404.1095890411</v>
      </c>
    </row>
    <row r="18" spans="2:5" s="189" customFormat="1" ht="15" customHeight="1">
      <c r="B18" s="191">
        <v>4</v>
      </c>
      <c r="C18" s="192">
        <f t="shared" si="0"/>
        <v>12164.383561643835</v>
      </c>
      <c r="E18" s="186">
        <f t="shared" si="1"/>
        <v>1012164.3835616439</v>
      </c>
    </row>
    <row r="19" spans="2:5" s="189" customFormat="1" ht="15" customHeight="1">
      <c r="B19" s="191">
        <v>4.25</v>
      </c>
      <c r="C19" s="192">
        <f t="shared" si="0"/>
        <v>12924.657534246575</v>
      </c>
      <c r="E19" s="186">
        <f t="shared" si="1"/>
        <v>1012924.6575342466</v>
      </c>
    </row>
    <row r="20" spans="2:5" s="189" customFormat="1" ht="15" customHeight="1">
      <c r="B20" s="191">
        <v>4.5</v>
      </c>
      <c r="C20" s="192">
        <f t="shared" si="0"/>
        <v>13684.931506849314</v>
      </c>
      <c r="E20" s="186">
        <f t="shared" si="1"/>
        <v>1013684.9315068494</v>
      </c>
    </row>
    <row r="21" spans="2:5" s="189" customFormat="1" ht="15" customHeight="1">
      <c r="B21" s="191">
        <v>4.75</v>
      </c>
      <c r="C21" s="192">
        <f t="shared" si="0"/>
        <v>14445.205479452055</v>
      </c>
      <c r="E21" s="186">
        <f t="shared" si="1"/>
        <v>1014445.205479452</v>
      </c>
    </row>
    <row r="22" spans="2:5" s="189" customFormat="1" ht="15" customHeight="1">
      <c r="B22" s="191">
        <v>5</v>
      </c>
      <c r="C22" s="192">
        <f t="shared" si="0"/>
        <v>15205.479452054795</v>
      </c>
      <c r="E22" s="186">
        <f t="shared" si="1"/>
        <v>1015205.4794520548</v>
      </c>
    </row>
    <row r="23" spans="2:5" s="189" customFormat="1" ht="15" customHeight="1">
      <c r="B23" s="191">
        <v>5.25</v>
      </c>
      <c r="C23" s="192">
        <f t="shared" si="0"/>
        <v>15965.753424657534</v>
      </c>
      <c r="E23" s="186">
        <f t="shared" si="1"/>
        <v>1015965.7534246575</v>
      </c>
    </row>
    <row r="24" spans="2:5" s="189" customFormat="1" ht="15" customHeight="1">
      <c r="B24" s="191">
        <v>5.5</v>
      </c>
      <c r="C24" s="192">
        <f t="shared" si="0"/>
        <v>16726.027397260274</v>
      </c>
      <c r="E24" s="186">
        <f t="shared" si="1"/>
        <v>1016726.0273972603</v>
      </c>
    </row>
    <row r="25" spans="2:5" s="189" customFormat="1" ht="15" customHeight="1">
      <c r="B25" s="191">
        <v>5.75</v>
      </c>
      <c r="C25" s="192">
        <f t="shared" si="0"/>
        <v>17486.301369863013</v>
      </c>
      <c r="E25" s="186">
        <f t="shared" si="1"/>
        <v>1017486.301369863</v>
      </c>
    </row>
    <row r="26" spans="2:5" s="189" customFormat="1" ht="15" customHeight="1">
      <c r="B26" s="191">
        <v>6</v>
      </c>
      <c r="C26" s="192">
        <f t="shared" si="0"/>
        <v>18246.575342465752</v>
      </c>
      <c r="E26" s="186">
        <f t="shared" si="1"/>
        <v>1018246.5753424658</v>
      </c>
    </row>
    <row r="27" spans="2:5" s="189" customFormat="1" ht="15" customHeight="1">
      <c r="B27" s="191">
        <v>6.25</v>
      </c>
      <c r="C27" s="192">
        <f t="shared" si="0"/>
        <v>19006.84931506849</v>
      </c>
      <c r="E27" s="186">
        <f t="shared" si="1"/>
        <v>1019006.8493150685</v>
      </c>
    </row>
    <row r="28" spans="2:5" s="189" customFormat="1" ht="15" customHeight="1">
      <c r="B28" s="191">
        <v>6.5</v>
      </c>
      <c r="C28" s="192">
        <f t="shared" si="0"/>
        <v>19767.12328767123</v>
      </c>
      <c r="E28" s="186">
        <f t="shared" si="1"/>
        <v>1019767.1232876712</v>
      </c>
    </row>
    <row r="29" spans="2:5" s="189" customFormat="1" ht="15" customHeight="1">
      <c r="B29" s="191">
        <v>6.75</v>
      </c>
      <c r="C29" s="192">
        <f t="shared" si="0"/>
        <v>20527.397260273974</v>
      </c>
      <c r="E29" s="186">
        <f t="shared" si="1"/>
        <v>1020527.3972602739</v>
      </c>
    </row>
    <row r="30" spans="2:5" s="189" customFormat="1" ht="15" customHeight="1">
      <c r="B30" s="191">
        <v>7</v>
      </c>
      <c r="C30" s="192">
        <f t="shared" si="0"/>
        <v>21287.671232876713</v>
      </c>
      <c r="E30" s="186">
        <f t="shared" si="1"/>
        <v>1021287.6712328767</v>
      </c>
    </row>
    <row r="31" spans="2:5" s="189" customFormat="1" ht="15" customHeight="1">
      <c r="B31" s="191">
        <v>7.25</v>
      </c>
      <c r="C31" s="192">
        <f t="shared" si="0"/>
        <v>22047.945205479453</v>
      </c>
      <c r="E31" s="186">
        <f t="shared" si="1"/>
        <v>1022047.9452054794</v>
      </c>
    </row>
    <row r="32" spans="2:5" s="189" customFormat="1" ht="15" customHeight="1">
      <c r="B32" s="191">
        <v>7.5</v>
      </c>
      <c r="C32" s="192">
        <f t="shared" si="0"/>
        <v>22808.219178082192</v>
      </c>
      <c r="E32" s="186">
        <f t="shared" si="1"/>
        <v>1022808.2191780822</v>
      </c>
    </row>
    <row r="33" spans="2:5" s="189" customFormat="1" ht="15" customHeight="1">
      <c r="B33" s="191">
        <v>7.75</v>
      </c>
      <c r="C33" s="192">
        <f t="shared" si="0"/>
        <v>23568.49315068493</v>
      </c>
      <c r="E33" s="186">
        <f t="shared" si="1"/>
        <v>1023568.493150685</v>
      </c>
    </row>
    <row r="34" spans="2:5" s="189" customFormat="1" ht="15" customHeight="1">
      <c r="B34" s="191">
        <v>8</v>
      </c>
      <c r="C34" s="192">
        <f t="shared" si="0"/>
        <v>24328.76712328767</v>
      </c>
      <c r="E34" s="186">
        <f t="shared" si="1"/>
        <v>1024328.7671232877</v>
      </c>
    </row>
    <row r="35" spans="2:5" s="189" customFormat="1" ht="15" customHeight="1">
      <c r="B35" s="191">
        <v>8.25</v>
      </c>
      <c r="C35" s="192">
        <f t="shared" si="0"/>
        <v>25089.04109589041</v>
      </c>
      <c r="E35" s="186">
        <f t="shared" si="1"/>
        <v>1025089.0410958905</v>
      </c>
    </row>
    <row r="36" spans="2:5" s="189" customFormat="1" ht="15" customHeight="1">
      <c r="B36" s="191">
        <v>8.5</v>
      </c>
      <c r="C36" s="192">
        <f t="shared" si="0"/>
        <v>25849.31506849315</v>
      </c>
      <c r="E36" s="186">
        <f t="shared" si="1"/>
        <v>1025849.3150684931</v>
      </c>
    </row>
    <row r="37" spans="2:5" s="189" customFormat="1" ht="15" customHeight="1">
      <c r="B37" s="191">
        <v>8.75</v>
      </c>
      <c r="C37" s="192">
        <f t="shared" si="0"/>
        <v>26609.58904109589</v>
      </c>
      <c r="E37" s="186">
        <f t="shared" si="1"/>
        <v>1026609.5890410959</v>
      </c>
    </row>
    <row r="38" spans="2:5" s="189" customFormat="1" ht="15" customHeight="1">
      <c r="B38" s="191">
        <v>9</v>
      </c>
      <c r="C38" s="192">
        <f t="shared" si="0"/>
        <v>27369.86301369863</v>
      </c>
      <c r="E38" s="186">
        <f t="shared" si="1"/>
        <v>1027369.8630136986</v>
      </c>
    </row>
    <row r="39" spans="2:5" s="189" customFormat="1" ht="15" customHeight="1">
      <c r="B39" s="191">
        <v>9.25</v>
      </c>
      <c r="C39" s="192">
        <f t="shared" si="0"/>
        <v>28130.13698630137</v>
      </c>
      <c r="E39" s="186">
        <f t="shared" si="1"/>
        <v>1028130.1369863014</v>
      </c>
    </row>
    <row r="40" spans="2:5" s="189" customFormat="1" ht="15" customHeight="1">
      <c r="B40" s="191">
        <v>9.5</v>
      </c>
      <c r="C40" s="192">
        <f t="shared" si="0"/>
        <v>28890.41095890411</v>
      </c>
      <c r="E40" s="186">
        <f t="shared" si="1"/>
        <v>1028890.4109589041</v>
      </c>
    </row>
    <row r="41" spans="2:5" s="189" customFormat="1" ht="15" customHeight="1">
      <c r="B41" s="191">
        <v>9.75</v>
      </c>
      <c r="C41" s="192">
        <f t="shared" si="0"/>
        <v>29650.68493150685</v>
      </c>
      <c r="E41" s="186">
        <f t="shared" si="1"/>
        <v>1029650.6849315069</v>
      </c>
    </row>
    <row r="42" spans="2:5" s="189" customFormat="1" ht="15" customHeight="1">
      <c r="B42" s="191">
        <v>10</v>
      </c>
      <c r="C42" s="192">
        <f t="shared" si="0"/>
        <v>30410.95890410959</v>
      </c>
      <c r="E42" s="186">
        <f t="shared" si="1"/>
        <v>1030410.9589041095</v>
      </c>
    </row>
    <row r="43" spans="2:5" s="189" customFormat="1" ht="15" customHeight="1">
      <c r="B43" s="191">
        <v>10.25</v>
      </c>
      <c r="C43" s="192">
        <f t="shared" si="0"/>
        <v>31171.23287671233</v>
      </c>
      <c r="E43" s="186">
        <f t="shared" si="1"/>
        <v>1031171.2328767123</v>
      </c>
    </row>
    <row r="44" spans="2:5" s="189" customFormat="1" ht="15" customHeight="1">
      <c r="B44" s="191">
        <v>10.5</v>
      </c>
      <c r="C44" s="192">
        <f t="shared" si="0"/>
        <v>31931.50684931507</v>
      </c>
      <c r="E44" s="186">
        <f t="shared" si="1"/>
        <v>1031931.506849315</v>
      </c>
    </row>
    <row r="45" spans="2:5" s="189" customFormat="1" ht="15" customHeight="1">
      <c r="B45" s="191">
        <v>10.75</v>
      </c>
      <c r="C45" s="192">
        <f t="shared" si="0"/>
        <v>32691.780821917808</v>
      </c>
      <c r="E45" s="186">
        <f t="shared" si="1"/>
        <v>1032691.7808219178</v>
      </c>
    </row>
    <row r="46" spans="2:5" s="189" customFormat="1" ht="15" customHeight="1">
      <c r="B46" s="191">
        <v>11</v>
      </c>
      <c r="C46" s="192">
        <f t="shared" si="0"/>
        <v>33452.05479452055</v>
      </c>
      <c r="E46" s="186">
        <f t="shared" si="1"/>
        <v>1033452.0547945206</v>
      </c>
    </row>
    <row r="47" spans="2:5" s="189" customFormat="1" ht="15" customHeight="1">
      <c r="B47" s="191">
        <v>11.25</v>
      </c>
      <c r="C47" s="192">
        <f t="shared" si="0"/>
        <v>34212.32876712329</v>
      </c>
      <c r="E47" s="186">
        <f t="shared" si="1"/>
        <v>1034212.3287671233</v>
      </c>
    </row>
    <row r="48" spans="2:5" s="189" customFormat="1" ht="15" customHeight="1">
      <c r="B48" s="191">
        <v>11.5</v>
      </c>
      <c r="C48" s="192">
        <f t="shared" si="0"/>
        <v>34972.602739726026</v>
      </c>
      <c r="E48" s="186">
        <f t="shared" si="1"/>
        <v>1034972.6027397261</v>
      </c>
    </row>
    <row r="49" spans="2:5" s="189" customFormat="1" ht="15" customHeight="1">
      <c r="B49" s="191">
        <v>11.75</v>
      </c>
      <c r="C49" s="192">
        <f t="shared" si="0"/>
        <v>35732.87671232877</v>
      </c>
      <c r="E49" s="186">
        <f t="shared" si="1"/>
        <v>1035732.8767123288</v>
      </c>
    </row>
    <row r="50" spans="2:5" s="189" customFormat="1" ht="15" customHeight="1">
      <c r="B50" s="191">
        <v>12</v>
      </c>
      <c r="C50" s="192">
        <f t="shared" si="0"/>
        <v>36493.150684931505</v>
      </c>
      <c r="E50" s="186">
        <f t="shared" si="1"/>
        <v>1036493.1506849315</v>
      </c>
    </row>
    <row r="51" spans="2:5" s="189" customFormat="1" ht="15" customHeight="1">
      <c r="B51" s="191">
        <v>12.25</v>
      </c>
      <c r="C51" s="192">
        <f t="shared" si="0"/>
        <v>37253.42465753425</v>
      </c>
      <c r="E51" s="186">
        <f t="shared" si="1"/>
        <v>1037253.4246575342</v>
      </c>
    </row>
    <row r="52" spans="2:5" s="189" customFormat="1" ht="15" customHeight="1">
      <c r="B52" s="191">
        <v>12.5</v>
      </c>
      <c r="C52" s="192">
        <f t="shared" si="0"/>
        <v>38013.69863013698</v>
      </c>
      <c r="E52" s="186">
        <f t="shared" si="1"/>
        <v>1038013.698630137</v>
      </c>
    </row>
    <row r="53" spans="2:5" s="189" customFormat="1" ht="15" customHeight="1">
      <c r="B53" s="191">
        <v>12.75</v>
      </c>
      <c r="C53" s="192">
        <f t="shared" si="0"/>
        <v>38773.97260273973</v>
      </c>
      <c r="E53" s="186">
        <f t="shared" si="1"/>
        <v>1038773.9726027397</v>
      </c>
    </row>
    <row r="54" spans="2:5" s="189" customFormat="1" ht="15" customHeight="1">
      <c r="B54" s="191">
        <v>13</v>
      </c>
      <c r="C54" s="192">
        <f t="shared" si="0"/>
        <v>39534.24657534246</v>
      </c>
      <c r="E54" s="186">
        <f t="shared" si="1"/>
        <v>1039534.2465753425</v>
      </c>
    </row>
    <row r="55" spans="2:5" s="189" customFormat="1" ht="15" customHeight="1">
      <c r="B55" s="191">
        <v>13.25</v>
      </c>
      <c r="C55" s="192">
        <f t="shared" si="0"/>
        <v>40294.520547945205</v>
      </c>
      <c r="E55" s="186">
        <f t="shared" si="1"/>
        <v>1040294.5205479452</v>
      </c>
    </row>
    <row r="56" spans="2:5" s="189" customFormat="1" ht="15" customHeight="1">
      <c r="B56" s="191">
        <v>13.5</v>
      </c>
      <c r="C56" s="192">
        <f t="shared" si="0"/>
        <v>41054.79452054795</v>
      </c>
      <c r="E56" s="186">
        <f t="shared" si="1"/>
        <v>1041054.794520548</v>
      </c>
    </row>
    <row r="57" spans="2:5" s="189" customFormat="1" ht="15" customHeight="1">
      <c r="B57" s="191">
        <v>13.75</v>
      </c>
      <c r="C57" s="192">
        <f t="shared" si="0"/>
        <v>41815.068493150684</v>
      </c>
      <c r="E57" s="186">
        <f t="shared" si="1"/>
        <v>1041815.0684931506</v>
      </c>
    </row>
    <row r="58" spans="2:5" s="189" customFormat="1" ht="15" customHeight="1">
      <c r="B58" s="191">
        <v>14</v>
      </c>
      <c r="C58" s="192">
        <f t="shared" si="0"/>
        <v>42575.34246575343</v>
      </c>
      <c r="E58" s="186">
        <f t="shared" si="1"/>
        <v>1042575.3424657534</v>
      </c>
    </row>
    <row r="59" spans="2:5" s="189" customFormat="1" ht="15" customHeight="1">
      <c r="B59" s="191">
        <v>14.25</v>
      </c>
      <c r="C59" s="192">
        <f t="shared" si="0"/>
        <v>43335.61643835616</v>
      </c>
      <c r="E59" s="186">
        <f t="shared" si="1"/>
        <v>1043335.6164383561</v>
      </c>
    </row>
    <row r="60" spans="2:5" s="189" customFormat="1" ht="15" customHeight="1">
      <c r="B60" s="191">
        <v>14.5</v>
      </c>
      <c r="C60" s="192">
        <f t="shared" si="0"/>
        <v>44095.890410958906</v>
      </c>
      <c r="E60" s="186">
        <f t="shared" si="1"/>
        <v>1044095.8904109589</v>
      </c>
    </row>
    <row r="61" spans="2:5" s="189" customFormat="1" ht="15" customHeight="1">
      <c r="B61" s="191">
        <v>14.75</v>
      </c>
      <c r="C61" s="192">
        <f t="shared" si="0"/>
        <v>44856.16438356164</v>
      </c>
      <c r="E61" s="186">
        <f t="shared" si="1"/>
        <v>1044856.1643835616</v>
      </c>
    </row>
    <row r="62" spans="2:5" s="189" customFormat="1" ht="15" customHeight="1">
      <c r="B62" s="191">
        <v>15</v>
      </c>
      <c r="C62" s="192">
        <f t="shared" si="0"/>
        <v>45616.438356164384</v>
      </c>
      <c r="E62" s="186">
        <f t="shared" si="1"/>
        <v>1045616.4383561644</v>
      </c>
    </row>
    <row r="63" spans="2:5" s="189" customFormat="1" ht="15" customHeight="1">
      <c r="B63" s="191">
        <v>15.25</v>
      </c>
      <c r="C63" s="192">
        <f t="shared" si="0"/>
        <v>46376.71232876712</v>
      </c>
      <c r="E63" s="186">
        <f t="shared" si="1"/>
        <v>1046376.7123287672</v>
      </c>
    </row>
    <row r="64" spans="2:5" s="189" customFormat="1" ht="15" customHeight="1">
      <c r="B64" s="191">
        <v>15.5</v>
      </c>
      <c r="C64" s="192">
        <f t="shared" si="0"/>
        <v>47136.98630136986</v>
      </c>
      <c r="E64" s="186">
        <f t="shared" si="1"/>
        <v>1047136.9863013698</v>
      </c>
    </row>
    <row r="65" spans="2:5" s="189" customFormat="1" ht="15" customHeight="1">
      <c r="B65" s="191">
        <v>15.75</v>
      </c>
      <c r="C65" s="192">
        <f t="shared" si="0"/>
        <v>47897.260273972606</v>
      </c>
      <c r="E65" s="186">
        <f t="shared" si="1"/>
        <v>1047897.2602739726</v>
      </c>
    </row>
    <row r="66" spans="2:5" s="189" customFormat="1" ht="15" customHeight="1">
      <c r="B66" s="191">
        <v>16</v>
      </c>
      <c r="C66" s="192">
        <f t="shared" si="0"/>
        <v>48657.53424657534</v>
      </c>
      <c r="E66" s="186">
        <f t="shared" si="1"/>
        <v>1048657.5342465753</v>
      </c>
    </row>
    <row r="67" spans="2:5" s="189" customFormat="1" ht="15" customHeight="1">
      <c r="B67" s="191">
        <v>16.25</v>
      </c>
      <c r="C67" s="192">
        <f t="shared" si="0"/>
        <v>49417.808219178085</v>
      </c>
      <c r="E67" s="186">
        <f t="shared" si="1"/>
        <v>1049417.808219178</v>
      </c>
    </row>
    <row r="68" spans="2:5" s="189" customFormat="1" ht="15" customHeight="1">
      <c r="B68" s="191">
        <v>16.5</v>
      </c>
      <c r="C68" s="192">
        <f t="shared" si="0"/>
        <v>50178.08219178082</v>
      </c>
      <c r="E68" s="186">
        <f t="shared" si="1"/>
        <v>1050178.082191781</v>
      </c>
    </row>
    <row r="69" spans="2:5" s="189" customFormat="1" ht="15" customHeight="1">
      <c r="B69" s="191">
        <v>16.75</v>
      </c>
      <c r="C69" s="192">
        <f t="shared" si="0"/>
        <v>50938.356164383564</v>
      </c>
      <c r="E69" s="186">
        <f t="shared" si="1"/>
        <v>1050938.3561643835</v>
      </c>
    </row>
    <row r="70" spans="2:5" s="189" customFormat="1" ht="15" customHeight="1">
      <c r="B70" s="191">
        <v>17</v>
      </c>
      <c r="C70" s="192">
        <f t="shared" si="0"/>
        <v>51698.6301369863</v>
      </c>
      <c r="E70" s="186">
        <f t="shared" si="1"/>
        <v>1051698.6301369863</v>
      </c>
    </row>
    <row r="71" spans="2:5" s="189" customFormat="1" ht="15" customHeight="1">
      <c r="B71" s="191">
        <v>17.25</v>
      </c>
      <c r="C71" s="192">
        <f t="shared" si="0"/>
        <v>52458.90410958904</v>
      </c>
      <c r="E71" s="186">
        <f t="shared" si="1"/>
        <v>1052458.904109589</v>
      </c>
    </row>
    <row r="72" spans="2:5" s="189" customFormat="1" ht="15" customHeight="1">
      <c r="B72" s="191">
        <v>17.5</v>
      </c>
      <c r="C72" s="192">
        <f aca="true" t="shared" si="2" ref="C72:C82">$C$5*B72/100*$D$4/365</f>
        <v>53219.17808219178</v>
      </c>
      <c r="E72" s="186">
        <f t="shared" si="1"/>
        <v>1053219.1780821919</v>
      </c>
    </row>
    <row r="73" spans="2:5" s="189" customFormat="1" ht="15" customHeight="1">
      <c r="B73" s="191">
        <v>17.75</v>
      </c>
      <c r="C73" s="192">
        <f t="shared" si="2"/>
        <v>53979.45205479452</v>
      </c>
      <c r="E73" s="186">
        <f aca="true" t="shared" si="3" ref="E73:E103">$C$5+C73</f>
        <v>1053979.4520547944</v>
      </c>
    </row>
    <row r="74" spans="2:5" s="189" customFormat="1" ht="15" customHeight="1">
      <c r="B74" s="191">
        <v>18</v>
      </c>
      <c r="C74" s="192">
        <f t="shared" si="2"/>
        <v>54739.72602739726</v>
      </c>
      <c r="E74" s="186">
        <f t="shared" si="3"/>
        <v>1054739.7260273972</v>
      </c>
    </row>
    <row r="75" spans="2:5" s="189" customFormat="1" ht="15" customHeight="1">
      <c r="B75" s="191">
        <v>18.25</v>
      </c>
      <c r="C75" s="192">
        <f t="shared" si="2"/>
        <v>55500</v>
      </c>
      <c r="E75" s="186">
        <f t="shared" si="3"/>
        <v>1055500</v>
      </c>
    </row>
    <row r="76" spans="2:5" s="189" customFormat="1" ht="15" customHeight="1">
      <c r="B76" s="191">
        <v>18.5</v>
      </c>
      <c r="C76" s="192">
        <f t="shared" si="2"/>
        <v>56260.27397260274</v>
      </c>
      <c r="E76" s="186">
        <f t="shared" si="3"/>
        <v>1056260.2739726028</v>
      </c>
    </row>
    <row r="77" spans="2:5" s="189" customFormat="1" ht="15" customHeight="1">
      <c r="B77" s="191">
        <v>18.75</v>
      </c>
      <c r="C77" s="192">
        <f t="shared" si="2"/>
        <v>57020.54794520548</v>
      </c>
      <c r="E77" s="186">
        <f t="shared" si="3"/>
        <v>1057020.5479452056</v>
      </c>
    </row>
    <row r="78" spans="2:5" s="189" customFormat="1" ht="15" customHeight="1">
      <c r="B78" s="191">
        <v>19</v>
      </c>
      <c r="C78" s="192">
        <f t="shared" si="2"/>
        <v>57780.82191780822</v>
      </c>
      <c r="E78" s="186">
        <f t="shared" si="3"/>
        <v>1057780.8219178081</v>
      </c>
    </row>
    <row r="79" spans="2:5" s="189" customFormat="1" ht="15" customHeight="1">
      <c r="B79" s="191">
        <v>19.25</v>
      </c>
      <c r="C79" s="192">
        <f t="shared" si="2"/>
        <v>58541.09589041096</v>
      </c>
      <c r="E79" s="186">
        <f t="shared" si="3"/>
        <v>1058541.095890411</v>
      </c>
    </row>
    <row r="80" spans="2:5" s="189" customFormat="1" ht="15" customHeight="1">
      <c r="B80" s="191">
        <v>19.5</v>
      </c>
      <c r="C80" s="192">
        <f t="shared" si="2"/>
        <v>59301.3698630137</v>
      </c>
      <c r="E80" s="186">
        <f t="shared" si="3"/>
        <v>1059301.3698630137</v>
      </c>
    </row>
    <row r="81" spans="2:5" s="189" customFormat="1" ht="15" customHeight="1">
      <c r="B81" s="191">
        <v>19.75</v>
      </c>
      <c r="C81" s="192">
        <f t="shared" si="2"/>
        <v>60061.643835616436</v>
      </c>
      <c r="E81" s="186">
        <f t="shared" si="3"/>
        <v>1060061.6438356165</v>
      </c>
    </row>
    <row r="82" spans="2:5" s="189" customFormat="1" ht="15" customHeight="1">
      <c r="B82" s="191">
        <v>20</v>
      </c>
      <c r="C82" s="192">
        <f t="shared" si="2"/>
        <v>60821.91780821918</v>
      </c>
      <c r="E82" s="186">
        <f t="shared" si="3"/>
        <v>1060821.917808219</v>
      </c>
    </row>
    <row r="83" spans="2:5" s="189" customFormat="1" ht="15" customHeight="1">
      <c r="B83" s="191">
        <v>20.25</v>
      </c>
      <c r="C83" s="192">
        <f>$C$5*B83/100*$D$4/365</f>
        <v>61582.191780821915</v>
      </c>
      <c r="E83" s="186">
        <f t="shared" si="3"/>
        <v>1061582.191780822</v>
      </c>
    </row>
    <row r="84" spans="2:5" s="189" customFormat="1" ht="15" customHeight="1">
      <c r="B84" s="191">
        <v>20.5</v>
      </c>
      <c r="C84" s="192">
        <f>$C$5*B84/100*$D$4/365</f>
        <v>62342.46575342466</v>
      </c>
      <c r="E84" s="186">
        <f t="shared" si="3"/>
        <v>1062342.4657534247</v>
      </c>
    </row>
    <row r="85" spans="2:5" s="189" customFormat="1" ht="15" customHeight="1">
      <c r="B85" s="191">
        <v>20.75</v>
      </c>
      <c r="C85" s="192">
        <f aca="true" t="shared" si="4" ref="C85:C103">$C$5*B85/100*$D$4/365</f>
        <v>63102.739726027394</v>
      </c>
      <c r="E85" s="186">
        <f t="shared" si="3"/>
        <v>1063102.7397260275</v>
      </c>
    </row>
    <row r="86" spans="2:5" s="189" customFormat="1" ht="15" customHeight="1">
      <c r="B86" s="191">
        <v>21</v>
      </c>
      <c r="C86" s="192">
        <f t="shared" si="4"/>
        <v>63863.01369863014</v>
      </c>
      <c r="E86" s="186">
        <f t="shared" si="3"/>
        <v>1063863.01369863</v>
      </c>
    </row>
    <row r="87" spans="2:5" s="189" customFormat="1" ht="15" customHeight="1">
      <c r="B87" s="191">
        <v>21.25</v>
      </c>
      <c r="C87" s="192">
        <f t="shared" si="4"/>
        <v>64623.28767123288</v>
      </c>
      <c r="E87" s="186">
        <f t="shared" si="3"/>
        <v>1064623.2876712328</v>
      </c>
    </row>
    <row r="88" spans="2:5" s="189" customFormat="1" ht="15" customHeight="1">
      <c r="B88" s="191">
        <v>21.5</v>
      </c>
      <c r="C88" s="192">
        <f t="shared" si="4"/>
        <v>65383.561643835616</v>
      </c>
      <c r="E88" s="186">
        <f t="shared" si="3"/>
        <v>1065383.5616438356</v>
      </c>
    </row>
    <row r="89" spans="2:5" s="189" customFormat="1" ht="15" customHeight="1">
      <c r="B89" s="191">
        <v>21.75</v>
      </c>
      <c r="C89" s="192">
        <f t="shared" si="4"/>
        <v>66143.83561643836</v>
      </c>
      <c r="E89" s="186">
        <f t="shared" si="3"/>
        <v>1066143.8356164384</v>
      </c>
    </row>
    <row r="90" spans="2:5" s="189" customFormat="1" ht="15" customHeight="1">
      <c r="B90" s="191">
        <v>22</v>
      </c>
      <c r="C90" s="192">
        <f t="shared" si="4"/>
        <v>66904.1095890411</v>
      </c>
      <c r="E90" s="186">
        <f t="shared" si="3"/>
        <v>1066904.1095890412</v>
      </c>
    </row>
    <row r="91" spans="2:5" s="189" customFormat="1" ht="15" customHeight="1">
      <c r="B91" s="191">
        <v>22.25</v>
      </c>
      <c r="C91" s="192">
        <f t="shared" si="4"/>
        <v>67664.38356164383</v>
      </c>
      <c r="E91" s="186">
        <f t="shared" si="3"/>
        <v>1067664.3835616438</v>
      </c>
    </row>
    <row r="92" spans="2:5" s="189" customFormat="1" ht="15" customHeight="1">
      <c r="B92" s="191">
        <v>22.5</v>
      </c>
      <c r="C92" s="192">
        <f t="shared" si="4"/>
        <v>68424.65753424658</v>
      </c>
      <c r="E92" s="186">
        <f t="shared" si="3"/>
        <v>1068424.6575342466</v>
      </c>
    </row>
    <row r="93" spans="2:5" s="189" customFormat="1" ht="15" customHeight="1">
      <c r="B93" s="191">
        <v>22.75</v>
      </c>
      <c r="C93" s="192">
        <f t="shared" si="4"/>
        <v>69184.93150684932</v>
      </c>
      <c r="E93" s="186">
        <f t="shared" si="3"/>
        <v>1069184.9315068494</v>
      </c>
    </row>
    <row r="94" spans="2:5" s="189" customFormat="1" ht="15" customHeight="1">
      <c r="B94" s="191">
        <v>23</v>
      </c>
      <c r="C94" s="192">
        <f t="shared" si="4"/>
        <v>69945.20547945205</v>
      </c>
      <c r="E94" s="186">
        <f t="shared" si="3"/>
        <v>1069945.2054794522</v>
      </c>
    </row>
    <row r="95" spans="2:5" s="189" customFormat="1" ht="15" customHeight="1">
      <c r="B95" s="191">
        <v>23.25</v>
      </c>
      <c r="C95" s="192">
        <f t="shared" si="4"/>
        <v>70705.47945205479</v>
      </c>
      <c r="E95" s="186">
        <f t="shared" si="3"/>
        <v>1070705.4794520547</v>
      </c>
    </row>
    <row r="96" spans="2:5" s="189" customFormat="1" ht="15" customHeight="1">
      <c r="B96" s="191">
        <v>23.5</v>
      </c>
      <c r="C96" s="192">
        <f t="shared" si="4"/>
        <v>71465.75342465754</v>
      </c>
      <c r="E96" s="186">
        <f t="shared" si="3"/>
        <v>1071465.7534246575</v>
      </c>
    </row>
    <row r="97" spans="2:5" s="189" customFormat="1" ht="15" customHeight="1">
      <c r="B97" s="191">
        <v>23.75</v>
      </c>
      <c r="C97" s="192">
        <f t="shared" si="4"/>
        <v>72226.02739726027</v>
      </c>
      <c r="E97" s="186">
        <f t="shared" si="3"/>
        <v>1072226.0273972603</v>
      </c>
    </row>
    <row r="98" spans="2:5" s="189" customFormat="1" ht="15" customHeight="1">
      <c r="B98" s="191">
        <v>24</v>
      </c>
      <c r="C98" s="192">
        <f t="shared" si="4"/>
        <v>72986.30136986301</v>
      </c>
      <c r="E98" s="186">
        <f t="shared" si="3"/>
        <v>1072986.301369863</v>
      </c>
    </row>
    <row r="99" spans="2:5" s="189" customFormat="1" ht="15" customHeight="1">
      <c r="B99" s="191">
        <v>24.25</v>
      </c>
      <c r="C99" s="192">
        <f t="shared" si="4"/>
        <v>73746.57534246576</v>
      </c>
      <c r="E99" s="186">
        <f t="shared" si="3"/>
        <v>1073746.5753424657</v>
      </c>
    </row>
    <row r="100" spans="2:5" s="189" customFormat="1" ht="15" customHeight="1">
      <c r="B100" s="191">
        <v>24.5</v>
      </c>
      <c r="C100" s="192">
        <f t="shared" si="4"/>
        <v>74506.8493150685</v>
      </c>
      <c r="E100" s="186">
        <f t="shared" si="3"/>
        <v>1074506.8493150685</v>
      </c>
    </row>
    <row r="101" spans="2:5" s="189" customFormat="1" ht="15" customHeight="1">
      <c r="B101" s="191">
        <v>24.75</v>
      </c>
      <c r="C101" s="192">
        <f t="shared" si="4"/>
        <v>75267.12328767123</v>
      </c>
      <c r="E101" s="186">
        <f t="shared" si="3"/>
        <v>1075267.1232876712</v>
      </c>
    </row>
    <row r="102" spans="2:5" s="189" customFormat="1" ht="15" customHeight="1">
      <c r="B102" s="191">
        <v>25</v>
      </c>
      <c r="C102" s="192">
        <f t="shared" si="4"/>
        <v>76027.39726027397</v>
      </c>
      <c r="E102" s="186">
        <f t="shared" si="3"/>
        <v>1076027.397260274</v>
      </c>
    </row>
    <row r="103" spans="2:5" s="189" customFormat="1" ht="15" customHeight="1">
      <c r="B103" s="191">
        <v>25.25</v>
      </c>
      <c r="C103" s="192">
        <f t="shared" si="4"/>
        <v>76787.67123287672</v>
      </c>
      <c r="E103" s="186">
        <f t="shared" si="3"/>
        <v>1076787.6712328768</v>
      </c>
    </row>
    <row r="104" ht="19.5" customHeight="1">
      <c r="C104" s="79"/>
    </row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</sheetData>
  <sheetProtection/>
  <printOptions/>
  <pageMargins left="0.6" right="0.75" top="1" bottom="1" header="0.5" footer="0.5"/>
  <pageSetup horizontalDpi="600" verticalDpi="600" orientation="portrait" paperSize="9" r:id="rId1"/>
  <headerFooter alignWithMargins="0">
    <oddHeader>&amp;L&amp;P  &amp;N&amp;C&amp;"Arial,Vet"&amp;A</oddHeader>
    <oddFooter>&amp;Crekenmap emsens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PageLayoutView="0" workbookViewId="0" topLeftCell="A1">
      <selection activeCell="D12" sqref="D12"/>
    </sheetView>
  </sheetViews>
  <sheetFormatPr defaultColWidth="9.140625" defaultRowHeight="24.75" customHeight="1"/>
  <cols>
    <col min="1" max="1" width="17.8515625" style="111" customWidth="1"/>
    <col min="2" max="2" width="17.8515625" style="94" customWidth="1"/>
    <col min="3" max="3" width="13.140625" style="99" customWidth="1"/>
    <col min="4" max="4" width="13.28125" style="99" customWidth="1"/>
    <col min="5" max="5" width="8.28125" style="35" customWidth="1"/>
    <col min="6" max="6" width="19.140625" style="96" customWidth="1"/>
  </cols>
  <sheetData>
    <row r="1" spans="1:6" ht="35.25" customHeight="1">
      <c r="A1" s="229" t="s">
        <v>70</v>
      </c>
      <c r="B1" s="230"/>
      <c r="C1" s="230"/>
      <c r="D1" s="230"/>
      <c r="E1" s="230"/>
      <c r="F1" s="230"/>
    </row>
    <row r="2" spans="1:6" s="111" customFormat="1" ht="20.25" customHeight="1">
      <c r="A2" s="231" t="s">
        <v>74</v>
      </c>
      <c r="B2" s="227"/>
      <c r="C2" s="227"/>
      <c r="D2" s="227"/>
      <c r="E2" s="227"/>
      <c r="F2" s="227"/>
    </row>
    <row r="3" spans="1:6" s="111" customFormat="1" ht="20.25" customHeight="1">
      <c r="A3" s="194"/>
      <c r="B3" s="195"/>
      <c r="C3" s="195"/>
      <c r="D3" s="195"/>
      <c r="E3" s="195"/>
      <c r="F3" s="195"/>
    </row>
    <row r="4" spans="1:6" s="35" customFormat="1" ht="18" customHeight="1">
      <c r="A4" s="196" t="s">
        <v>67</v>
      </c>
      <c r="B4" s="197"/>
      <c r="C4" s="197"/>
      <c r="D4" s="197" t="s">
        <v>86</v>
      </c>
      <c r="E4" s="197"/>
      <c r="F4" s="197"/>
    </row>
    <row r="5" spans="1:6" s="35" customFormat="1" ht="18" customHeight="1">
      <c r="A5" s="196" t="s">
        <v>68</v>
      </c>
      <c r="B5" s="197"/>
      <c r="C5" s="197"/>
      <c r="D5" s="197"/>
      <c r="E5" s="197"/>
      <c r="F5" s="197"/>
    </row>
    <row r="6" spans="1:6" s="35" customFormat="1" ht="18" customHeight="1">
      <c r="A6" s="196" t="s">
        <v>69</v>
      </c>
      <c r="B6" s="197"/>
      <c r="C6" s="197"/>
      <c r="D6" s="197"/>
      <c r="E6" s="197"/>
      <c r="F6" s="198"/>
    </row>
    <row r="7" spans="1:7" s="35" customFormat="1" ht="18" customHeight="1">
      <c r="A7" s="199" t="s">
        <v>66</v>
      </c>
      <c r="B7" s="200"/>
      <c r="C7" s="40" t="s">
        <v>84</v>
      </c>
      <c r="D7" s="201"/>
      <c r="E7" s="201"/>
      <c r="F7" s="202"/>
      <c r="G7" s="110"/>
    </row>
    <row r="8" spans="1:6" s="35" customFormat="1" ht="18" customHeight="1">
      <c r="A8" s="203" t="s">
        <v>65</v>
      </c>
      <c r="B8" s="204"/>
      <c r="C8" s="40"/>
      <c r="D8" s="40" t="s">
        <v>87</v>
      </c>
      <c r="E8" s="40"/>
      <c r="F8" s="205"/>
    </row>
    <row r="9" spans="1:6" s="35" customFormat="1" ht="18" customHeight="1">
      <c r="A9" s="203" t="s">
        <v>64</v>
      </c>
      <c r="B9" s="206"/>
      <c r="C9" s="207"/>
      <c r="D9" s="207"/>
      <c r="E9" s="40"/>
      <c r="F9" s="208"/>
    </row>
    <row r="10" spans="1:6" s="35" customFormat="1" ht="18" customHeight="1">
      <c r="A10" s="203" t="s">
        <v>71</v>
      </c>
      <c r="B10" s="206"/>
      <c r="C10" s="207"/>
      <c r="D10" s="207"/>
      <c r="E10" s="40"/>
      <c r="F10" s="208"/>
    </row>
    <row r="11" spans="1:6" ht="24.75" customHeight="1">
      <c r="A11" s="209" t="s">
        <v>13</v>
      </c>
      <c r="B11" s="210" t="s">
        <v>12</v>
      </c>
      <c r="C11" s="211" t="s">
        <v>14</v>
      </c>
      <c r="D11" s="211"/>
      <c r="E11" s="212" t="s">
        <v>4</v>
      </c>
      <c r="F11" s="213" t="s">
        <v>18</v>
      </c>
    </row>
    <row r="12" spans="1:6" ht="35.25" customHeight="1">
      <c r="A12" s="214"/>
      <c r="B12" s="3"/>
      <c r="C12" s="215"/>
      <c r="D12" s="118">
        <v>37647</v>
      </c>
      <c r="E12" s="216"/>
      <c r="F12" s="217" t="s">
        <v>17</v>
      </c>
    </row>
    <row r="13" spans="1:6" ht="24.75" customHeight="1">
      <c r="A13" s="139" t="s">
        <v>15</v>
      </c>
      <c r="B13" s="108">
        <v>15233</v>
      </c>
      <c r="C13" s="106">
        <v>36374</v>
      </c>
      <c r="D13" s="103">
        <f>$D$12</f>
        <v>37647</v>
      </c>
      <c r="E13" s="135">
        <f>D13+1-C13</f>
        <v>1274</v>
      </c>
      <c r="F13" s="97">
        <f aca="true" t="shared" si="0" ref="F13:F19">(B13*7/100*E13/365)</f>
        <v>3721.860109589041</v>
      </c>
    </row>
    <row r="14" spans="1:6" ht="24.75" customHeight="1">
      <c r="A14" s="139" t="s">
        <v>59</v>
      </c>
      <c r="B14" s="108">
        <v>999</v>
      </c>
      <c r="C14" s="106">
        <v>36679</v>
      </c>
      <c r="D14" s="103">
        <f aca="true" t="shared" si="1" ref="D14:D23">$D$12</f>
        <v>37647</v>
      </c>
      <c r="E14" s="135">
        <f aca="true" t="shared" si="2" ref="E14:E19">D14+1-C14</f>
        <v>969</v>
      </c>
      <c r="F14" s="97">
        <f t="shared" si="0"/>
        <v>185.64978082191783</v>
      </c>
    </row>
    <row r="15" spans="1:6" ht="24.75" customHeight="1">
      <c r="A15" s="139" t="s">
        <v>16</v>
      </c>
      <c r="B15" s="108">
        <v>5665</v>
      </c>
      <c r="C15" s="106">
        <v>35065</v>
      </c>
      <c r="D15" s="103">
        <f t="shared" si="1"/>
        <v>37647</v>
      </c>
      <c r="E15" s="135">
        <f t="shared" si="2"/>
        <v>2583</v>
      </c>
      <c r="F15" s="97">
        <f t="shared" si="0"/>
        <v>2806.270273972603</v>
      </c>
    </row>
    <row r="16" spans="1:6" ht="24.75" customHeight="1">
      <c r="A16" s="139" t="s">
        <v>60</v>
      </c>
      <c r="B16" s="108">
        <v>1230.36</v>
      </c>
      <c r="C16" s="106">
        <v>34274</v>
      </c>
      <c r="D16" s="103">
        <f t="shared" si="1"/>
        <v>37647</v>
      </c>
      <c r="E16" s="135">
        <f t="shared" si="2"/>
        <v>3374</v>
      </c>
      <c r="F16" s="97">
        <f t="shared" si="0"/>
        <v>796.1271912328766</v>
      </c>
    </row>
    <row r="17" spans="1:6" ht="24.75" customHeight="1">
      <c r="A17" s="139" t="s">
        <v>61</v>
      </c>
      <c r="B17" s="108">
        <v>125.36</v>
      </c>
      <c r="C17" s="106">
        <v>34254</v>
      </c>
      <c r="D17" s="103">
        <f t="shared" si="1"/>
        <v>37647</v>
      </c>
      <c r="E17" s="135">
        <f t="shared" si="2"/>
        <v>3394</v>
      </c>
      <c r="F17" s="97">
        <f t="shared" si="0"/>
        <v>81.5973391780822</v>
      </c>
    </row>
    <row r="18" spans="1:6" ht="24.75" customHeight="1">
      <c r="A18" s="139" t="s">
        <v>62</v>
      </c>
      <c r="B18" s="108">
        <v>596.3</v>
      </c>
      <c r="C18" s="106">
        <v>34459</v>
      </c>
      <c r="D18" s="103">
        <f t="shared" si="1"/>
        <v>37647</v>
      </c>
      <c r="E18" s="135">
        <f t="shared" si="2"/>
        <v>3189</v>
      </c>
      <c r="F18" s="97">
        <f t="shared" si="0"/>
        <v>364.6905452054794</v>
      </c>
    </row>
    <row r="19" spans="1:6" ht="24.75" customHeight="1">
      <c r="A19" s="139" t="s">
        <v>85</v>
      </c>
      <c r="B19" s="108">
        <v>1236</v>
      </c>
      <c r="C19" s="106">
        <v>34274</v>
      </c>
      <c r="D19" s="103">
        <f t="shared" si="1"/>
        <v>37647</v>
      </c>
      <c r="E19" s="135">
        <f t="shared" si="2"/>
        <v>3374</v>
      </c>
      <c r="F19" s="97">
        <f t="shared" si="0"/>
        <v>799.7766575342465</v>
      </c>
    </row>
    <row r="20" spans="1:6" ht="24.75" customHeight="1">
      <c r="A20" s="139" t="s">
        <v>63</v>
      </c>
      <c r="B20" s="108">
        <v>-4123</v>
      </c>
      <c r="C20" s="106">
        <v>34456</v>
      </c>
      <c r="D20" s="103">
        <f t="shared" si="1"/>
        <v>37647</v>
      </c>
      <c r="E20" s="135">
        <f>D20+1-C20</f>
        <v>3192</v>
      </c>
      <c r="F20" s="97">
        <f>(B20*7/100*E20/365)</f>
        <v>-2523.9537534246574</v>
      </c>
    </row>
    <row r="21" spans="1:6" ht="24.75" customHeight="1">
      <c r="A21" s="139" t="s">
        <v>63</v>
      </c>
      <c r="B21" s="108">
        <v>-1200</v>
      </c>
      <c r="C21" s="106">
        <v>35556</v>
      </c>
      <c r="D21" s="103">
        <f t="shared" si="1"/>
        <v>37647</v>
      </c>
      <c r="E21" s="135">
        <f>D21+1-C21</f>
        <v>2092</v>
      </c>
      <c r="F21" s="97">
        <f>(B21*7/100*E21/365)</f>
        <v>-481.44657534246574</v>
      </c>
    </row>
    <row r="22" spans="1:6" ht="24.75" customHeight="1">
      <c r="A22" s="139" t="s">
        <v>63</v>
      </c>
      <c r="B22" s="108">
        <v>-1000</v>
      </c>
      <c r="C22" s="106">
        <v>36103</v>
      </c>
      <c r="D22" s="103">
        <f t="shared" si="1"/>
        <v>37647</v>
      </c>
      <c r="E22" s="135">
        <f>D22+1-C22</f>
        <v>1545</v>
      </c>
      <c r="F22" s="97">
        <f>(B22*7/100*E22/365)</f>
        <v>-296.3013698630137</v>
      </c>
    </row>
    <row r="23" spans="1:6" ht="24.75" customHeight="1">
      <c r="A23" s="139" t="s">
        <v>63</v>
      </c>
      <c r="B23" s="108">
        <v>-2000</v>
      </c>
      <c r="C23" s="106">
        <v>37571</v>
      </c>
      <c r="D23" s="103">
        <f t="shared" si="1"/>
        <v>37647</v>
      </c>
      <c r="E23" s="135">
        <f>D23+1-C23</f>
        <v>77</v>
      </c>
      <c r="F23" s="97">
        <f>(B23*7/100*E23/365)</f>
        <v>-29.534246575342465</v>
      </c>
    </row>
    <row r="24" spans="1:6" ht="33.75" customHeight="1">
      <c r="A24" s="140" t="s">
        <v>19</v>
      </c>
      <c r="B24" s="109">
        <f>SUM(B13:B23)</f>
        <v>16762.02</v>
      </c>
      <c r="C24" s="107"/>
      <c r="D24" s="104"/>
      <c r="E24" s="136"/>
      <c r="F24" s="98">
        <f>SUM(F13:F23)</f>
        <v>5424.735952328766</v>
      </c>
    </row>
    <row r="25" spans="1:6" ht="4.5" customHeight="1">
      <c r="A25" s="141"/>
      <c r="B25" s="114"/>
      <c r="C25" s="115"/>
      <c r="D25" s="115"/>
      <c r="E25" s="137"/>
      <c r="F25" s="117"/>
    </row>
    <row r="26" spans="1:6" ht="24.75" customHeight="1">
      <c r="A26" s="139"/>
      <c r="B26" s="95" t="s">
        <v>72</v>
      </c>
      <c r="C26" s="112">
        <f>B24</f>
        <v>16762.02</v>
      </c>
      <c r="D26" s="105"/>
      <c r="E26" s="138"/>
      <c r="F26" s="97"/>
    </row>
    <row r="27" spans="2:3" ht="24.75" customHeight="1" thickBot="1">
      <c r="B27" s="94" t="s">
        <v>22</v>
      </c>
      <c r="C27" s="112">
        <f>F24</f>
        <v>5424.735952328766</v>
      </c>
    </row>
    <row r="28" spans="2:4" ht="24.75" customHeight="1" thickBot="1">
      <c r="B28" s="134" t="s">
        <v>25</v>
      </c>
      <c r="C28" s="113">
        <f>SUM(C26:C27)</f>
        <v>22186.755952328767</v>
      </c>
      <c r="D28" s="99" t="s">
        <v>73</v>
      </c>
    </row>
  </sheetData>
  <sheetProtection/>
  <mergeCells count="2">
    <mergeCell ref="A1:F1"/>
    <mergeCell ref="A2:F2"/>
  </mergeCells>
  <printOptions/>
  <pageMargins left="0.56" right="0.34" top="1" bottom="1" header="0.5" footer="0.5"/>
  <pageSetup horizontalDpi="600" verticalDpi="600" orientation="portrait" paperSize="9" r:id="rId1"/>
  <headerFooter alignWithMargins="0">
    <oddFooter>&amp;L&amp;A&amp;Crekenmap emsens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zoomScale="75" zoomScaleNormal="75" zoomScalePageLayoutView="0" workbookViewId="0" topLeftCell="A1">
      <selection activeCell="D4" sqref="D4"/>
    </sheetView>
  </sheetViews>
  <sheetFormatPr defaultColWidth="9.140625" defaultRowHeight="24.75" customHeight="1"/>
  <cols>
    <col min="1" max="1" width="19.140625" style="0" customWidth="1"/>
    <col min="2" max="2" width="19.7109375" style="151" customWidth="1"/>
    <col min="3" max="3" width="13.140625" style="99" customWidth="1"/>
    <col min="4" max="4" width="13.28125" style="99" customWidth="1"/>
    <col min="5" max="5" width="9.57421875" style="99" customWidth="1"/>
    <col min="6" max="6" width="19.140625" style="96" customWidth="1"/>
  </cols>
  <sheetData>
    <row r="1" spans="1:6" ht="35.25" customHeight="1">
      <c r="A1" s="229" t="s">
        <v>100</v>
      </c>
      <c r="B1" s="230"/>
      <c r="C1" s="230"/>
      <c r="D1" s="230"/>
      <c r="E1" s="230"/>
      <c r="F1" s="230"/>
    </row>
    <row r="2" spans="1:6" s="12" customFormat="1" ht="24.75" customHeight="1">
      <c r="A2" s="221" t="s">
        <v>13</v>
      </c>
      <c r="B2" s="221" t="s">
        <v>12</v>
      </c>
      <c r="C2" s="222" t="s">
        <v>14</v>
      </c>
      <c r="D2" s="211"/>
      <c r="E2" s="223" t="s">
        <v>4</v>
      </c>
      <c r="F2" s="224" t="s">
        <v>18</v>
      </c>
    </row>
    <row r="3" spans="1:6" ht="22.5" customHeight="1">
      <c r="A3" s="155" t="s">
        <v>101</v>
      </c>
      <c r="B3" s="155"/>
      <c r="C3" s="156"/>
      <c r="D3" s="152">
        <v>37647</v>
      </c>
      <c r="E3" s="153"/>
      <c r="F3" s="154" t="s">
        <v>17</v>
      </c>
    </row>
    <row r="4" spans="1:6" ht="24.75" customHeight="1">
      <c r="A4" s="92" t="s">
        <v>15</v>
      </c>
      <c r="B4" s="108">
        <v>15233</v>
      </c>
      <c r="C4" s="106">
        <v>36374</v>
      </c>
      <c r="D4" s="103">
        <f aca="true" t="shared" si="0" ref="D4:D22">$D$3</f>
        <v>37647</v>
      </c>
      <c r="E4" s="100">
        <f>D4-C4+1</f>
        <v>1274</v>
      </c>
      <c r="F4" s="97">
        <f aca="true" t="shared" si="1" ref="F4:F22">(B4*7/100*E4/365)</f>
        <v>3721.860109589041</v>
      </c>
    </row>
    <row r="5" spans="1:6" ht="24.75" customHeight="1">
      <c r="A5" s="92" t="s">
        <v>15</v>
      </c>
      <c r="B5" s="108">
        <v>1220</v>
      </c>
      <c r="C5" s="106">
        <v>36375</v>
      </c>
      <c r="D5" s="103">
        <f t="shared" si="0"/>
        <v>37647</v>
      </c>
      <c r="E5" s="100">
        <f aca="true" t="shared" si="2" ref="E5:E22">D5-C5+1</f>
        <v>1273</v>
      </c>
      <c r="F5" s="97">
        <f>(B5*7/100*E5/365)</f>
        <v>297.84712328767125</v>
      </c>
    </row>
    <row r="6" spans="1:6" ht="24.75" customHeight="1">
      <c r="A6" s="92" t="s">
        <v>15</v>
      </c>
      <c r="B6" s="108">
        <v>156</v>
      </c>
      <c r="C6" s="106">
        <v>36289</v>
      </c>
      <c r="D6" s="103">
        <f t="shared" si="0"/>
        <v>37647</v>
      </c>
      <c r="E6" s="100">
        <f t="shared" si="2"/>
        <v>1359</v>
      </c>
      <c r="F6" s="97">
        <f>(B6*7/100*E6/365)</f>
        <v>40.65830136986302</v>
      </c>
    </row>
    <row r="7" spans="1:6" ht="24.75" customHeight="1">
      <c r="A7" s="92" t="s">
        <v>104</v>
      </c>
      <c r="B7" s="108">
        <v>456</v>
      </c>
      <c r="C7" s="106">
        <v>34763</v>
      </c>
      <c r="D7" s="103">
        <f t="shared" si="0"/>
        <v>37647</v>
      </c>
      <c r="E7" s="100">
        <f t="shared" si="2"/>
        <v>2885</v>
      </c>
      <c r="F7" s="97">
        <f>(B7*7/100*E7/365)</f>
        <v>252.29917808219182</v>
      </c>
    </row>
    <row r="8" spans="1:6" ht="24.75" customHeight="1">
      <c r="A8" s="92" t="s">
        <v>15</v>
      </c>
      <c r="B8" s="108">
        <v>12.36</v>
      </c>
      <c r="C8" s="106">
        <v>36378</v>
      </c>
      <c r="D8" s="103">
        <f t="shared" si="0"/>
        <v>37647</v>
      </c>
      <c r="E8" s="100">
        <f t="shared" si="2"/>
        <v>1270</v>
      </c>
      <c r="F8" s="97">
        <f>(B8*7/100*E8/365)</f>
        <v>3.0104219178082188</v>
      </c>
    </row>
    <row r="9" spans="1:6" ht="24.75" customHeight="1">
      <c r="A9" s="92" t="s">
        <v>59</v>
      </c>
      <c r="B9" s="108">
        <v>589</v>
      </c>
      <c r="C9" s="106">
        <v>36679</v>
      </c>
      <c r="D9" s="103">
        <f t="shared" si="0"/>
        <v>37647</v>
      </c>
      <c r="E9" s="100">
        <f t="shared" si="2"/>
        <v>969</v>
      </c>
      <c r="F9" s="97">
        <f t="shared" si="1"/>
        <v>109.45717808219177</v>
      </c>
    </row>
    <row r="10" spans="1:6" ht="24.75" customHeight="1">
      <c r="A10" s="92" t="s">
        <v>16</v>
      </c>
      <c r="B10" s="108">
        <v>158963</v>
      </c>
      <c r="C10" s="106">
        <v>35065</v>
      </c>
      <c r="D10" s="103">
        <f t="shared" si="0"/>
        <v>37647</v>
      </c>
      <c r="E10" s="100">
        <f t="shared" si="2"/>
        <v>2583</v>
      </c>
      <c r="F10" s="97">
        <f t="shared" si="1"/>
        <v>78745.47953424658</v>
      </c>
    </row>
    <row r="11" spans="1:6" ht="27.75" customHeight="1">
      <c r="A11" s="92" t="s">
        <v>60</v>
      </c>
      <c r="B11" s="108">
        <v>1230.36</v>
      </c>
      <c r="C11" s="106">
        <v>35066</v>
      </c>
      <c r="D11" s="103">
        <f t="shared" si="0"/>
        <v>37647</v>
      </c>
      <c r="E11" s="100">
        <f t="shared" si="2"/>
        <v>2582</v>
      </c>
      <c r="F11" s="97">
        <f t="shared" si="1"/>
        <v>609.2473052054794</v>
      </c>
    </row>
    <row r="12" spans="1:6" ht="24.75" customHeight="1">
      <c r="A12" s="92" t="s">
        <v>91</v>
      </c>
      <c r="B12" s="108">
        <v>1231.36</v>
      </c>
      <c r="C12" s="106">
        <v>35067</v>
      </c>
      <c r="D12" s="103">
        <f t="shared" si="0"/>
        <v>37647</v>
      </c>
      <c r="E12" s="100">
        <f t="shared" si="2"/>
        <v>2581</v>
      </c>
      <c r="F12" s="97">
        <f>(B12*7/100*E12/365)</f>
        <v>609.5063320547945</v>
      </c>
    </row>
    <row r="13" spans="1:6" ht="24.75" customHeight="1">
      <c r="A13" s="92" t="s">
        <v>92</v>
      </c>
      <c r="B13" s="108">
        <v>1232.36</v>
      </c>
      <c r="C13" s="106">
        <v>35068</v>
      </c>
      <c r="D13" s="103">
        <f t="shared" si="0"/>
        <v>37647</v>
      </c>
      <c r="E13" s="100">
        <f t="shared" si="2"/>
        <v>2580</v>
      </c>
      <c r="F13" s="97">
        <f>(B13*7/100*E13/365)</f>
        <v>609.7649753424657</v>
      </c>
    </row>
    <row r="14" spans="1:6" ht="24.75" customHeight="1">
      <c r="A14" s="92" t="s">
        <v>93</v>
      </c>
      <c r="B14" s="108">
        <v>1233.36</v>
      </c>
      <c r="C14" s="106">
        <v>34947</v>
      </c>
      <c r="D14" s="103">
        <f t="shared" si="0"/>
        <v>37647</v>
      </c>
      <c r="E14" s="100">
        <f t="shared" si="2"/>
        <v>2701</v>
      </c>
      <c r="F14" s="97">
        <f>(B14*7/100*E14/365)</f>
        <v>638.8804799999999</v>
      </c>
    </row>
    <row r="15" spans="1:6" ht="24.75" customHeight="1">
      <c r="A15" s="92" t="s">
        <v>94</v>
      </c>
      <c r="B15" s="108">
        <v>1234.36</v>
      </c>
      <c r="C15" s="106">
        <v>34278</v>
      </c>
      <c r="D15" s="103">
        <f t="shared" si="0"/>
        <v>37647</v>
      </c>
      <c r="E15" s="100">
        <f t="shared" si="2"/>
        <v>3370</v>
      </c>
      <c r="F15" s="97">
        <f>(B15*7/100*E15/365)</f>
        <v>797.7685589041093</v>
      </c>
    </row>
    <row r="16" spans="1:6" ht="24.75" customHeight="1">
      <c r="A16" s="92" t="s">
        <v>61</v>
      </c>
      <c r="B16" s="108">
        <v>125.36</v>
      </c>
      <c r="C16" s="106">
        <v>34254</v>
      </c>
      <c r="D16" s="103">
        <f t="shared" si="0"/>
        <v>37647</v>
      </c>
      <c r="E16" s="100">
        <f t="shared" si="2"/>
        <v>3394</v>
      </c>
      <c r="F16" s="97">
        <f t="shared" si="1"/>
        <v>81.5973391780822</v>
      </c>
    </row>
    <row r="17" spans="1:6" ht="24.75" customHeight="1">
      <c r="A17" s="92" t="s">
        <v>62</v>
      </c>
      <c r="B17" s="108">
        <v>596.3</v>
      </c>
      <c r="C17" s="106">
        <v>34459</v>
      </c>
      <c r="D17" s="103">
        <f t="shared" si="0"/>
        <v>37647</v>
      </c>
      <c r="E17" s="100">
        <f t="shared" si="2"/>
        <v>3189</v>
      </c>
      <c r="F17" s="97">
        <f t="shared" si="1"/>
        <v>364.6905452054794</v>
      </c>
    </row>
    <row r="18" spans="1:6" ht="24.75" customHeight="1">
      <c r="A18" s="92" t="s">
        <v>99</v>
      </c>
      <c r="B18" s="108">
        <v>1236</v>
      </c>
      <c r="C18" s="106">
        <v>34274</v>
      </c>
      <c r="D18" s="103">
        <f t="shared" si="0"/>
        <v>37647</v>
      </c>
      <c r="E18" s="100">
        <f t="shared" si="2"/>
        <v>3374</v>
      </c>
      <c r="F18" s="97">
        <f t="shared" si="1"/>
        <v>799.7766575342465</v>
      </c>
    </row>
    <row r="19" spans="1:6" ht="24.75" customHeight="1">
      <c r="A19" s="92" t="s">
        <v>95</v>
      </c>
      <c r="B19" s="108">
        <v>-4123</v>
      </c>
      <c r="C19" s="106">
        <v>34456</v>
      </c>
      <c r="D19" s="103">
        <f t="shared" si="0"/>
        <v>37647</v>
      </c>
      <c r="E19" s="100">
        <f t="shared" si="2"/>
        <v>3192</v>
      </c>
      <c r="F19" s="97">
        <f t="shared" si="1"/>
        <v>-2523.9537534246574</v>
      </c>
    </row>
    <row r="20" spans="1:6" ht="24.75" customHeight="1">
      <c r="A20" s="92" t="s">
        <v>98</v>
      </c>
      <c r="B20" s="108">
        <v>-1200</v>
      </c>
      <c r="C20" s="106">
        <v>35556</v>
      </c>
      <c r="D20" s="103">
        <f t="shared" si="0"/>
        <v>37647</v>
      </c>
      <c r="E20" s="100">
        <f t="shared" si="2"/>
        <v>2092</v>
      </c>
      <c r="F20" s="97">
        <f t="shared" si="1"/>
        <v>-481.44657534246574</v>
      </c>
    </row>
    <row r="21" spans="1:6" ht="24.75" customHeight="1">
      <c r="A21" s="92" t="s">
        <v>96</v>
      </c>
      <c r="B21" s="108">
        <v>-1000</v>
      </c>
      <c r="C21" s="106">
        <v>36103</v>
      </c>
      <c r="D21" s="103">
        <f t="shared" si="0"/>
        <v>37647</v>
      </c>
      <c r="E21" s="100">
        <f t="shared" si="2"/>
        <v>1545</v>
      </c>
      <c r="F21" s="97">
        <f t="shared" si="1"/>
        <v>-296.3013698630137</v>
      </c>
    </row>
    <row r="22" spans="1:6" ht="24.75" customHeight="1">
      <c r="A22" s="92" t="s">
        <v>97</v>
      </c>
      <c r="B22" s="108">
        <v>-1098</v>
      </c>
      <c r="C22" s="106">
        <v>37571</v>
      </c>
      <c r="D22" s="103">
        <f t="shared" si="0"/>
        <v>37647</v>
      </c>
      <c r="E22" s="100">
        <f t="shared" si="2"/>
        <v>77</v>
      </c>
      <c r="F22" s="97">
        <f t="shared" si="1"/>
        <v>-16.214301369863016</v>
      </c>
    </row>
    <row r="23" spans="1:6" ht="33.75" customHeight="1">
      <c r="A23" s="93" t="s">
        <v>19</v>
      </c>
      <c r="B23" s="109">
        <f>SUM(B4:B22)</f>
        <v>177327.8199999999</v>
      </c>
      <c r="C23" s="107"/>
      <c r="D23" s="104"/>
      <c r="E23" s="101"/>
      <c r="F23" s="98">
        <f>SUM(F4:F22)</f>
        <v>84363.92804000001</v>
      </c>
    </row>
    <row r="24" spans="1:6" ht="4.5" customHeight="1">
      <c r="A24" s="114"/>
      <c r="B24" s="114"/>
      <c r="C24" s="115"/>
      <c r="D24" s="115"/>
      <c r="E24" s="116"/>
      <c r="F24" s="117"/>
    </row>
    <row r="25" spans="1:6" ht="24.75" customHeight="1">
      <c r="A25" s="92"/>
      <c r="B25" s="95" t="s">
        <v>72</v>
      </c>
      <c r="C25" s="112">
        <f>B23</f>
        <v>177327.8199999999</v>
      </c>
      <c r="D25" s="105"/>
      <c r="E25" s="102"/>
      <c r="F25" s="97"/>
    </row>
    <row r="26" spans="2:3" ht="24.75" customHeight="1" thickBot="1">
      <c r="B26" s="150" t="s">
        <v>22</v>
      </c>
      <c r="C26" s="112">
        <f>F23</f>
        <v>84363.92804000001</v>
      </c>
    </row>
    <row r="27" spans="2:4" ht="24.75" customHeight="1" thickBot="1">
      <c r="B27" s="150" t="s">
        <v>25</v>
      </c>
      <c r="C27" s="113">
        <f>SUM(C25:C26)</f>
        <v>261691.74803999992</v>
      </c>
      <c r="D27" s="99" t="s">
        <v>73</v>
      </c>
    </row>
  </sheetData>
  <sheetProtection/>
  <mergeCells count="1">
    <mergeCell ref="A1:F1"/>
  </mergeCells>
  <printOptions gridLines="1"/>
  <pageMargins left="0.52" right="0.52" top="0.73" bottom="1" header="0.5" footer="0.5"/>
  <pageSetup horizontalDpi="300" verticalDpi="300" orientation="portrait" paperSize="9" r:id="rId1"/>
  <headerFooter alignWithMargins="0">
    <oddHeader>&amp;R&amp;A
</oddHeader>
    <oddFooter>&amp;L&amp;A&amp;C&amp;"Arial,Vet"rekenmap  emsens&amp;R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zoomScale="85" zoomScaleNormal="85" zoomScalePageLayoutView="0" workbookViewId="0" topLeftCell="A1">
      <selection activeCell="B12" sqref="B12"/>
    </sheetView>
  </sheetViews>
  <sheetFormatPr defaultColWidth="14.7109375" defaultRowHeight="24.75" customHeight="1"/>
  <cols>
    <col min="1" max="1" width="14.7109375" style="80" customWidth="1"/>
    <col min="2" max="2" width="12.57421875" style="80" customWidth="1"/>
    <col min="3" max="3" width="14.7109375" style="80" customWidth="1"/>
    <col min="4" max="4" width="24.57421875" style="80" customWidth="1"/>
    <col min="5" max="5" width="11.140625" style="80" customWidth="1"/>
    <col min="6" max="6" width="12.8515625" style="80" customWidth="1"/>
    <col min="7" max="16384" width="14.7109375" style="80" customWidth="1"/>
  </cols>
  <sheetData>
    <row r="1" spans="1:6" ht="28.5" customHeight="1">
      <c r="A1" s="229" t="s">
        <v>75</v>
      </c>
      <c r="B1" s="230"/>
      <c r="C1" s="230"/>
      <c r="D1" s="230"/>
      <c r="E1" s="230"/>
      <c r="F1" s="230"/>
    </row>
    <row r="2" spans="1:6" ht="24.75" customHeight="1">
      <c r="A2" s="218" t="s">
        <v>52</v>
      </c>
      <c r="B2" s="219"/>
      <c r="C2" s="219"/>
      <c r="D2" s="219"/>
      <c r="E2" s="219"/>
      <c r="F2" s="219"/>
    </row>
    <row r="3" spans="1:6" ht="24.75" customHeight="1">
      <c r="A3" s="219" t="s">
        <v>50</v>
      </c>
      <c r="B3" s="219"/>
      <c r="C3" s="219"/>
      <c r="D3" s="219"/>
      <c r="E3" s="219"/>
      <c r="F3" s="219"/>
    </row>
    <row r="4" spans="1:6" ht="24.75" customHeight="1">
      <c r="A4" s="219" t="s">
        <v>57</v>
      </c>
      <c r="B4" s="219"/>
      <c r="C4" s="219"/>
      <c r="D4" s="219"/>
      <c r="E4" s="219"/>
      <c r="F4" s="219"/>
    </row>
    <row r="5" spans="1:6" ht="24.75" customHeight="1">
      <c r="A5" s="218" t="s">
        <v>49</v>
      </c>
      <c r="B5" s="220"/>
      <c r="C5" s="220"/>
      <c r="D5" s="220" t="s">
        <v>58</v>
      </c>
      <c r="E5" s="219"/>
      <c r="F5" s="219"/>
    </row>
    <row r="6" spans="1:7" ht="24.75" customHeight="1">
      <c r="A6" s="218" t="s">
        <v>51</v>
      </c>
      <c r="B6" s="220"/>
      <c r="C6" s="220"/>
      <c r="D6" s="220"/>
      <c r="E6" s="219"/>
      <c r="F6" s="219"/>
      <c r="G6" s="81"/>
    </row>
    <row r="7" spans="1:6" s="120" customFormat="1" ht="24.75" customHeight="1">
      <c r="A7" s="220" t="s">
        <v>76</v>
      </c>
      <c r="B7" s="220"/>
      <c r="C7" s="220"/>
      <c r="D7" s="220"/>
      <c r="E7" s="220"/>
      <c r="F7" s="220"/>
    </row>
    <row r="8" spans="1:6" ht="24.75" customHeight="1">
      <c r="A8" s="219" t="s">
        <v>53</v>
      </c>
      <c r="B8" s="219"/>
      <c r="C8" s="219"/>
      <c r="D8" s="219"/>
      <c r="E8" s="219"/>
      <c r="F8" s="219"/>
    </row>
    <row r="9" spans="2:6" s="88" customFormat="1" ht="24.75" customHeight="1">
      <c r="B9" s="88" t="s">
        <v>8</v>
      </c>
      <c r="C9" s="88" t="s">
        <v>2</v>
      </c>
      <c r="D9" s="88" t="s">
        <v>6</v>
      </c>
      <c r="E9" s="88" t="s">
        <v>4</v>
      </c>
      <c r="F9" s="88" t="s">
        <v>9</v>
      </c>
    </row>
    <row r="10" spans="2:6" ht="24.75" customHeight="1">
      <c r="B10" s="82">
        <v>3</v>
      </c>
      <c r="C10" s="83">
        <v>35521</v>
      </c>
      <c r="D10" s="83">
        <v>35548</v>
      </c>
      <c r="E10" s="80">
        <f aca="true" t="shared" si="0" ref="E10:E18">D10-C10+1</f>
        <v>28</v>
      </c>
      <c r="F10" s="80">
        <f aca="true" t="shared" si="1" ref="F10:F18">E10*B10/100</f>
        <v>0.84</v>
      </c>
    </row>
    <row r="11" spans="2:6" ht="24.75" customHeight="1">
      <c r="B11" s="82">
        <v>50</v>
      </c>
      <c r="C11" s="83">
        <v>35549</v>
      </c>
      <c r="D11" s="83">
        <v>35555</v>
      </c>
      <c r="E11" s="80">
        <f t="shared" si="0"/>
        <v>7</v>
      </c>
      <c r="F11" s="80">
        <f t="shared" si="1"/>
        <v>3.5</v>
      </c>
    </row>
    <row r="12" spans="2:6" ht="24.75" customHeight="1">
      <c r="B12" s="82">
        <v>100</v>
      </c>
      <c r="C12" s="83">
        <v>35556</v>
      </c>
      <c r="D12" s="83">
        <v>35662</v>
      </c>
      <c r="E12" s="80">
        <f t="shared" si="0"/>
        <v>107</v>
      </c>
      <c r="F12" s="80">
        <f t="shared" si="1"/>
        <v>107</v>
      </c>
    </row>
    <row r="13" spans="2:6" ht="24.75" customHeight="1">
      <c r="B13" s="82">
        <v>15</v>
      </c>
      <c r="C13" s="83">
        <v>35663</v>
      </c>
      <c r="D13" s="83">
        <v>35768</v>
      </c>
      <c r="E13" s="80">
        <f t="shared" si="0"/>
        <v>106</v>
      </c>
      <c r="F13" s="80">
        <f t="shared" si="1"/>
        <v>15.9</v>
      </c>
    </row>
    <row r="14" spans="2:6" ht="24.75" customHeight="1">
      <c r="B14" s="82">
        <v>125</v>
      </c>
      <c r="C14" s="83">
        <v>35769</v>
      </c>
      <c r="D14" s="83">
        <v>36219</v>
      </c>
      <c r="E14" s="80">
        <f t="shared" si="0"/>
        <v>451</v>
      </c>
      <c r="F14" s="80">
        <f t="shared" si="1"/>
        <v>563.75</v>
      </c>
    </row>
    <row r="15" spans="2:6" ht="24.75" customHeight="1">
      <c r="B15" s="82">
        <v>80</v>
      </c>
      <c r="C15" s="83">
        <v>36219</v>
      </c>
      <c r="D15" s="83">
        <v>36309</v>
      </c>
      <c r="E15" s="80">
        <f t="shared" si="0"/>
        <v>91</v>
      </c>
      <c r="F15" s="80">
        <f t="shared" si="1"/>
        <v>72.8</v>
      </c>
    </row>
    <row r="16" spans="2:6" ht="24.75" customHeight="1">
      <c r="B16" s="82">
        <v>30</v>
      </c>
      <c r="C16" s="83">
        <v>36310</v>
      </c>
      <c r="D16" s="83">
        <v>36714</v>
      </c>
      <c r="E16" s="80">
        <f t="shared" si="0"/>
        <v>405</v>
      </c>
      <c r="F16" s="80">
        <f t="shared" si="1"/>
        <v>121.5</v>
      </c>
    </row>
    <row r="17" spans="2:6" ht="24.75" customHeight="1">
      <c r="B17" s="82">
        <v>27</v>
      </c>
      <c r="C17" s="83">
        <v>36715</v>
      </c>
      <c r="D17" s="83">
        <v>36772</v>
      </c>
      <c r="E17" s="80">
        <f t="shared" si="0"/>
        <v>58</v>
      </c>
      <c r="F17" s="80">
        <f t="shared" si="1"/>
        <v>15.66</v>
      </c>
    </row>
    <row r="18" spans="2:6" ht="24.75" customHeight="1">
      <c r="B18" s="82">
        <v>3</v>
      </c>
      <c r="C18" s="83">
        <v>36773</v>
      </c>
      <c r="D18" s="83">
        <v>37647</v>
      </c>
      <c r="E18" s="80">
        <f t="shared" si="0"/>
        <v>875</v>
      </c>
      <c r="F18" s="80">
        <f t="shared" si="1"/>
        <v>26.25</v>
      </c>
    </row>
    <row r="19" spans="1:6" ht="24.75" customHeight="1" thickBot="1">
      <c r="A19" s="80" t="s">
        <v>103</v>
      </c>
      <c r="B19" s="84"/>
      <c r="C19" s="84"/>
      <c r="D19" s="84"/>
      <c r="F19" s="89">
        <f>SUM(F10:F18)</f>
        <v>927.1999999999999</v>
      </c>
    </row>
    <row r="20" spans="1:6" ht="24.75" customHeight="1" thickBot="1" thickTop="1">
      <c r="A20" s="85" t="s">
        <v>54</v>
      </c>
      <c r="B20" s="85"/>
      <c r="C20" s="85"/>
      <c r="D20" s="119">
        <v>13</v>
      </c>
      <c r="F20" s="90" t="s">
        <v>11</v>
      </c>
    </row>
    <row r="21" spans="1:4" ht="24.75" customHeight="1">
      <c r="A21" s="85" t="s">
        <v>77</v>
      </c>
      <c r="B21" s="85"/>
      <c r="C21" s="85"/>
      <c r="D21" s="85" t="s">
        <v>56</v>
      </c>
    </row>
    <row r="22" spans="1:4" ht="24.75" customHeight="1">
      <c r="A22" s="80" t="s">
        <v>55</v>
      </c>
      <c r="D22" s="91">
        <f>F19*D20</f>
        <v>12053.599999999999</v>
      </c>
    </row>
    <row r="28" spans="1:5" ht="24.75" customHeight="1">
      <c r="A28" s="86"/>
      <c r="B28" s="86"/>
      <c r="C28" s="87"/>
      <c r="D28" s="87"/>
      <c r="E28" s="86"/>
    </row>
    <row r="29" ht="24.75" customHeight="1">
      <c r="E29" s="86"/>
    </row>
  </sheetData>
  <sheetProtection/>
  <mergeCells count="1">
    <mergeCell ref="A1:F1"/>
  </mergeCells>
  <printOptions gridLines="1"/>
  <pageMargins left="0.75" right="0.47" top="1" bottom="1" header="0.5" footer="0.5"/>
  <pageSetup horizontalDpi="300" verticalDpi="300" orientation="portrait" paperSize="9" r:id="rId1"/>
  <headerFooter alignWithMargins="0">
    <oddHeader>&amp;C&amp;A</oddHeader>
    <oddFooter>&amp;CPagina &amp;P&amp;Rrekenbladen emsens.XLS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1"/>
  <sheetViews>
    <sheetView showGridLines="0" zoomScale="90" zoomScaleNormal="90" zoomScalePageLayoutView="0" workbookViewId="0" topLeftCell="A1">
      <selection activeCell="C5" sqref="C5"/>
    </sheetView>
  </sheetViews>
  <sheetFormatPr defaultColWidth="9.140625" defaultRowHeight="24.75" customHeight="1"/>
  <cols>
    <col min="1" max="1" width="24.7109375" style="0" customWidth="1"/>
    <col min="2" max="2" width="17.7109375" style="0" customWidth="1"/>
    <col min="3" max="3" width="15.140625" style="0" customWidth="1"/>
    <col min="4" max="4" width="14.00390625" style="0" customWidth="1"/>
    <col min="5" max="5" width="18.421875" style="18" customWidth="1"/>
  </cols>
  <sheetData>
    <row r="1" spans="1:5" s="12" customFormat="1" ht="24.75" customHeight="1">
      <c r="A1" s="122" t="s">
        <v>78</v>
      </c>
      <c r="B1" s="122"/>
      <c r="C1" s="160"/>
      <c r="D1" s="161"/>
      <c r="E1" s="161"/>
    </row>
    <row r="2" spans="1:5" ht="24.75" customHeight="1">
      <c r="A2" t="s">
        <v>28</v>
      </c>
      <c r="C2" t="s">
        <v>24</v>
      </c>
      <c r="E2" s="19"/>
    </row>
    <row r="3" spans="1:5" s="22" customFormat="1" ht="24.75" customHeight="1">
      <c r="A3" s="20" t="s">
        <v>20</v>
      </c>
      <c r="B3" s="31">
        <v>20000</v>
      </c>
      <c r="C3" s="20" t="s">
        <v>7</v>
      </c>
      <c r="D3" s="20" t="s">
        <v>21</v>
      </c>
      <c r="E3" s="20" t="s">
        <v>26</v>
      </c>
    </row>
    <row r="4" spans="1:5" ht="24.75" customHeight="1">
      <c r="A4" s="3" t="s">
        <v>30</v>
      </c>
      <c r="B4" s="25">
        <v>37622</v>
      </c>
      <c r="C4" s="25">
        <v>37647</v>
      </c>
      <c r="D4" s="9">
        <f>C4-B4+1</f>
        <v>26</v>
      </c>
      <c r="E4" s="30">
        <f>$B$3*0.08*D4/365</f>
        <v>113.97260273972603</v>
      </c>
    </row>
    <row r="5" ht="24.75" customHeight="1">
      <c r="E5" s="23"/>
    </row>
    <row r="6" spans="1:3" ht="24.75" customHeight="1">
      <c r="A6" t="s">
        <v>27</v>
      </c>
      <c r="B6" s="32">
        <f>$B$3</f>
        <v>20000</v>
      </c>
      <c r="C6" s="24"/>
    </row>
    <row r="7" spans="1:2" ht="24.75" customHeight="1">
      <c r="A7" t="s">
        <v>22</v>
      </c>
      <c r="B7" s="32">
        <f>$E$4</f>
        <v>113.97260273972603</v>
      </c>
    </row>
    <row r="8" spans="1:2" ht="24.75" customHeight="1">
      <c r="A8" s="62" t="s">
        <v>25</v>
      </c>
      <c r="B8" s="61">
        <f>SUM(B6:B7)</f>
        <v>20113.972602739726</v>
      </c>
    </row>
    <row r="9" spans="1:2" ht="24.75" customHeight="1">
      <c r="A9" s="33"/>
      <c r="B9" s="32"/>
    </row>
    <row r="10" ht="24.75" customHeight="1">
      <c r="B10" s="29"/>
    </row>
    <row r="11" spans="1:5" ht="24.75" customHeight="1">
      <c r="A11" s="34" t="s">
        <v>31</v>
      </c>
      <c r="B11" s="35"/>
      <c r="C11" s="35"/>
      <c r="D11" s="35"/>
      <c r="E11" s="36"/>
    </row>
  </sheetData>
  <sheetProtection/>
  <printOptions/>
  <pageMargins left="0.75" right="0.43" top="1" bottom="1" header="0.4" footer="0.5"/>
  <pageSetup horizontalDpi="300" verticalDpi="300" orientation="portrait" paperSize="9" r:id="rId1"/>
  <headerFooter alignWithMargins="0">
    <oddHeader>&amp;C&amp;A</oddHeader>
    <oddFooter>&amp;Crekenmap emsens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1"/>
  <sheetViews>
    <sheetView showGridLines="0" zoomScale="75" zoomScaleNormal="75" zoomScalePageLayoutView="0" workbookViewId="0" topLeftCell="A1">
      <selection activeCell="C5" sqref="C5"/>
    </sheetView>
  </sheetViews>
  <sheetFormatPr defaultColWidth="9.140625" defaultRowHeight="24.75" customHeight="1"/>
  <cols>
    <col min="1" max="1" width="24.7109375" style="0" customWidth="1"/>
    <col min="2" max="2" width="20.8515625" style="0" customWidth="1"/>
    <col min="3" max="3" width="15.140625" style="0" customWidth="1"/>
    <col min="4" max="4" width="10.421875" style="0" customWidth="1"/>
    <col min="5" max="5" width="16.7109375" style="18" customWidth="1"/>
  </cols>
  <sheetData>
    <row r="1" s="122" customFormat="1" ht="24.75" customHeight="1">
      <c r="A1" s="122" t="s">
        <v>78</v>
      </c>
    </row>
    <row r="2" spans="1:5" ht="24.75" customHeight="1">
      <c r="A2" t="s">
        <v>28</v>
      </c>
      <c r="C2" t="s">
        <v>24</v>
      </c>
      <c r="E2" s="19"/>
    </row>
    <row r="3" spans="1:5" s="22" customFormat="1" ht="24.75" customHeight="1">
      <c r="A3" s="20" t="s">
        <v>20</v>
      </c>
      <c r="B3" s="39">
        <v>6366459</v>
      </c>
      <c r="C3" s="20" t="s">
        <v>7</v>
      </c>
      <c r="D3" s="20" t="s">
        <v>21</v>
      </c>
      <c r="E3" s="22" t="s">
        <v>26</v>
      </c>
    </row>
    <row r="4" spans="1:5" ht="24.75" customHeight="1">
      <c r="A4" s="3" t="s">
        <v>30</v>
      </c>
      <c r="B4" s="25">
        <v>36162</v>
      </c>
      <c r="C4" s="25">
        <v>37647</v>
      </c>
      <c r="D4" s="9">
        <f>C4-B4+1</f>
        <v>1486</v>
      </c>
      <c r="E4" s="41">
        <f>$B$3*0.08*D4/365</f>
        <v>2073546.9751232879</v>
      </c>
    </row>
    <row r="5" ht="24.75" customHeight="1">
      <c r="E5" s="23"/>
    </row>
    <row r="6" spans="1:5" s="33" customFormat="1" ht="24.75" customHeight="1">
      <c r="A6" s="33" t="s">
        <v>27</v>
      </c>
      <c r="B6" s="41">
        <f>$B$3</f>
        <v>6366459</v>
      </c>
      <c r="C6" s="42"/>
      <c r="E6" s="43"/>
    </row>
    <row r="7" spans="1:5" s="33" customFormat="1" ht="24.75" customHeight="1">
      <c r="A7" s="33" t="s">
        <v>22</v>
      </c>
      <c r="B7" s="41">
        <f>$E$4</f>
        <v>2073546.9751232879</v>
      </c>
      <c r="E7" s="43"/>
    </row>
    <row r="8" spans="1:5" s="33" customFormat="1" ht="24.75" customHeight="1">
      <c r="A8" s="33" t="s">
        <v>25</v>
      </c>
      <c r="B8" s="52">
        <f>SUM(B6:B7)</f>
        <v>8440005.975123288</v>
      </c>
      <c r="E8" s="43"/>
    </row>
    <row r="9" spans="1:2" ht="24.75" customHeight="1">
      <c r="A9" s="33"/>
      <c r="B9" s="32"/>
    </row>
    <row r="10" ht="24.75" customHeight="1">
      <c r="B10" s="29"/>
    </row>
    <row r="11" spans="1:5" ht="24.75" customHeight="1">
      <c r="A11" s="34" t="s">
        <v>31</v>
      </c>
      <c r="B11" s="35"/>
      <c r="C11" s="35"/>
      <c r="D11" s="35"/>
      <c r="E11" s="36"/>
    </row>
  </sheetData>
  <sheetProtection/>
  <printOptions/>
  <pageMargins left="0.75" right="0.3" top="1" bottom="1" header="0.5" footer="0.5"/>
  <pageSetup horizontalDpi="300" verticalDpi="300" orientation="portrait" paperSize="9" r:id="rId1"/>
  <headerFooter alignWithMargins="0">
    <oddHeader>&amp;C&amp;A</oddHeader>
    <oddFooter>&amp;Crekenmap emsens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9"/>
  <sheetViews>
    <sheetView showGridLines="0" zoomScalePageLayoutView="0" workbookViewId="0" topLeftCell="A1">
      <selection activeCell="E17" sqref="E17"/>
    </sheetView>
  </sheetViews>
  <sheetFormatPr defaultColWidth="9.140625" defaultRowHeight="24.75" customHeight="1"/>
  <cols>
    <col min="1" max="1" width="16.57421875" style="0" bestFit="1" customWidth="1"/>
    <col min="2" max="2" width="20.8515625" style="0" customWidth="1"/>
    <col min="3" max="3" width="15.140625" style="0" customWidth="1"/>
    <col min="4" max="4" width="14.00390625" style="0" customWidth="1"/>
    <col min="5" max="5" width="16.7109375" style="18" customWidth="1"/>
    <col min="6" max="6" width="11.28125" style="0" bestFit="1" customWidth="1"/>
  </cols>
  <sheetData>
    <row r="1" s="122" customFormat="1" ht="24.75" customHeight="1">
      <c r="A1" s="122" t="s">
        <v>78</v>
      </c>
    </row>
    <row r="2" spans="1:6" ht="24.75" customHeight="1">
      <c r="A2" t="s">
        <v>28</v>
      </c>
      <c r="C2" t="s">
        <v>24</v>
      </c>
      <c r="E2" s="19"/>
      <c r="F2" s="19"/>
    </row>
    <row r="3" spans="1:5" s="22" customFormat="1" ht="24.75" customHeight="1">
      <c r="A3" s="20" t="s">
        <v>20</v>
      </c>
      <c r="B3" s="31">
        <v>120000.36</v>
      </c>
      <c r="C3" s="20" t="s">
        <v>7</v>
      </c>
      <c r="D3" s="20" t="s">
        <v>21</v>
      </c>
      <c r="E3" s="20" t="s">
        <v>26</v>
      </c>
    </row>
    <row r="4" spans="1:5" ht="24.75" customHeight="1">
      <c r="A4" s="4" t="s">
        <v>5</v>
      </c>
      <c r="B4" s="25">
        <v>36876</v>
      </c>
      <c r="C4" s="25">
        <v>37647</v>
      </c>
      <c r="D4" s="9">
        <f>C4-B4+1</f>
        <v>772</v>
      </c>
      <c r="E4" s="30">
        <f>$B$3*0.07*D4/365</f>
        <v>17766.628642191783</v>
      </c>
    </row>
    <row r="5" ht="24.75" customHeight="1">
      <c r="E5" s="23"/>
    </row>
    <row r="6" spans="1:3" ht="24.75" customHeight="1">
      <c r="A6" t="s">
        <v>27</v>
      </c>
      <c r="B6" s="32">
        <f>$B$3</f>
        <v>120000.36</v>
      </c>
      <c r="C6" s="24"/>
    </row>
    <row r="7" spans="1:2" ht="24.75" customHeight="1">
      <c r="A7" t="s">
        <v>22</v>
      </c>
      <c r="B7" s="30">
        <f>$E$4</f>
        <v>17766.628642191783</v>
      </c>
    </row>
    <row r="8" spans="1:2" ht="24.75" customHeight="1">
      <c r="A8" t="s">
        <v>25</v>
      </c>
      <c r="B8" s="53">
        <f>SUM(B6:B7)</f>
        <v>137766.98864219178</v>
      </c>
    </row>
    <row r="9" ht="24.75" customHeight="1">
      <c r="B9" s="29"/>
    </row>
  </sheetData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&amp;Crekenmap emsens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rekenmap 26 01 03</dc:title>
  <dc:subject>rekenmap na opmerkingen  tot en met 26/01</dc:subject>
  <dc:creator>dvd</dc:creator>
  <cp:keywords/>
  <dc:description/>
  <cp:lastModifiedBy>DVD</cp:lastModifiedBy>
  <cp:lastPrinted>2003-01-26T18:02:44Z</cp:lastPrinted>
  <dcterms:created xsi:type="dcterms:W3CDTF">2002-10-17T13:15:19Z</dcterms:created>
  <dcterms:modified xsi:type="dcterms:W3CDTF">2014-09-19T07:41:39Z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1915131267</vt:i4>
  </property>
  <property fmtid="{D5CDD505-2E9C-101B-9397-08002B2CF9AE}" pid="3" name="_EmailSubject">
    <vt:lpwstr>rekenmap emsens</vt:lpwstr>
  </property>
  <property fmtid="{D5CDD505-2E9C-101B-9397-08002B2CF9AE}" pid="4" name="_AuthorEmail">
    <vt:lpwstr>paul.emsens@skynet.be</vt:lpwstr>
  </property>
  <property fmtid="{D5CDD505-2E9C-101B-9397-08002B2CF9AE}" pid="5" name="_AuthorEmailDisplayName">
    <vt:lpwstr>Paul Emsens</vt:lpwstr>
  </property>
  <property fmtid="{D5CDD505-2E9C-101B-9397-08002B2CF9AE}" pid="6" name="_ReviewingToolsShownOnce">
    <vt:lpwstr/>
  </property>
</Properties>
</file>